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7" activeTab="8"/>
  </bookViews>
  <sheets>
    <sheet name="封面" sheetId="11" r:id="rId1"/>
    <sheet name="表1-1.汕尾市城区2024年区级一般公共预算收支总表" sheetId="2" r:id="rId2"/>
    <sheet name="表1-2.汕尾市城区2024年区级一般公共预算收入执行情况表" sheetId="3" r:id="rId3"/>
    <sheet name="表1-3.汕尾市城区2024年区级一般公共预算支出表" sheetId="13" r:id="rId4"/>
    <sheet name="表1-4.汕尾市城区2025年区级一般公共预算收支" sheetId="21" r:id="rId5"/>
    <sheet name="表1-5.汕尾市城区2025年区级一般公共预算收入表" sheetId="15" r:id="rId6"/>
    <sheet name="表1-6.汕尾市城区2025年区本级一般公共预算支出表" sheetId="20" r:id="rId7"/>
    <sheet name="表1-7.汕尾市城区2025年区本级一般公共预算基本支出表" sheetId="17" r:id="rId8"/>
    <sheet name="表1-8.汕尾市城区2025年区本级一般公共预算行政经费及三公" sheetId="18" r:id="rId9"/>
    <sheet name="表1-9.汕尾市城区2025年区级一般公共预算提前下" sheetId="22" r:id="rId10"/>
  </sheets>
  <externalReferences>
    <externalReference r:id="rId11"/>
    <externalReference r:id="rId12"/>
  </externalReferences>
  <definedNames>
    <definedName name="_xlnm._FilterDatabase" localSheetId="3" hidden="1">'表1-3.汕尾市城区2024年区级一般公共预算支出表'!$A$4:$D$426</definedName>
    <definedName name="_xlnm._FilterDatabase" localSheetId="6" hidden="1">'表1-6.汕尾市城区2025年区本级一般公共预算支出表'!$A$4:$D$430</definedName>
    <definedName name="_xlnm._FilterDatabase" localSheetId="9" hidden="1">'表1-9.汕尾市城区2025年区级一般公共预算提前下'!$A$4:$IJ$97</definedName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'表1-1.汕尾市城区2024年区级一般公共预算收支总表'!$A$1:$D$28</definedName>
    <definedName name="quan" localSheetId="1">#REF!</definedName>
    <definedName name="X" localSheetId="1">[1]投入!#REF!</definedName>
    <definedName name="表8类级科目" localSheetId="1">[1]投入!#REF!</definedName>
    <definedName name="重点投入" localSheetId="1">[1]投入!#REF!</definedName>
    <definedName name="Database" localSheetId="2">#REF!</definedName>
    <definedName name="_xlnm.Print_Area" localSheetId="2">'表1-2.汕尾市城区2024年区级一般公共预算收入执行情况表'!$A$1:$E$51</definedName>
    <definedName name="_xlnm.Print_Titles" localSheetId="2">'表1-2.汕尾市城区2024年区级一般公共预算收入执行情况表'!$1:$4</definedName>
    <definedName name="quan" localSheetId="2">#REF!</definedName>
    <definedName name="X" localSheetId="2">[1]投入!#REF!</definedName>
    <definedName name="表8类级科目" localSheetId="2">[1]投入!#REF!</definedName>
    <definedName name="重点投入" localSheetId="2">[1]投入!#REF!</definedName>
    <definedName name="单位名称" localSheetId="3">#REF!</definedName>
    <definedName name="功能科目编码" localSheetId="3">#REF!</definedName>
    <definedName name="股室" localSheetId="3">#REF!</definedName>
    <definedName name="经济分类编码" localSheetId="3">#REF!</definedName>
    <definedName name="来源类型" localSheetId="3">#REF!</definedName>
    <definedName name="项目类别" localSheetId="3">#REF!</definedName>
    <definedName name="资金性质" localSheetId="3">#REF!</definedName>
    <definedName name="Database" localSheetId="3">#REF!</definedName>
    <definedName name="_xlnm.Print_Area" localSheetId="3">'表1-3.汕尾市城区2024年区级一般公共预算支出表'!$A$1:$D$426</definedName>
    <definedName name="quan" localSheetId="3">#REF!</definedName>
    <definedName name="_xlnm.Print_Titles" localSheetId="3">'表1-3.汕尾市城区2024年区级一般公共预算支出表'!$1:$4</definedName>
    <definedName name="Database" localSheetId="5">#REF!</definedName>
    <definedName name="_xlnm.Print_Area" localSheetId="5">'表1-5.汕尾市城区2025年区级一般公共预算收入表'!$A$1:$E$51</definedName>
    <definedName name="quan" localSheetId="5">#REF!</definedName>
    <definedName name="单位名称" localSheetId="5">#REF!</definedName>
    <definedName name="功能科目编码" localSheetId="5">#REF!</definedName>
    <definedName name="股室" localSheetId="5">#REF!</definedName>
    <definedName name="经济分类编码" localSheetId="5">#REF!</definedName>
    <definedName name="来源类型" localSheetId="5">#REF!</definedName>
    <definedName name="项目类别" localSheetId="5">#REF!</definedName>
    <definedName name="资金性质" localSheetId="5">#REF!</definedName>
    <definedName name="_xlnm.Print_Titles" localSheetId="5">'表1-5.汕尾市城区2025年区级一般公共预算收入表'!$1:$4</definedName>
    <definedName name="X" localSheetId="5">[1]投入!#REF!</definedName>
    <definedName name="表8类级科目" localSheetId="5">[1]投入!#REF!</definedName>
    <definedName name="重点投入" localSheetId="5">[1]投入!#REF!</definedName>
    <definedName name="Database" localSheetId="7">#REF!</definedName>
    <definedName name="_xlnm.Print_Area" localSheetId="7">'表1-7.汕尾市城区2025年区本级一般公共预算基本支出表'!$A$1:$B$32</definedName>
    <definedName name="quan" localSheetId="7">#REF!</definedName>
    <definedName name="单位名称" localSheetId="7">#REF!</definedName>
    <definedName name="功能科目编码" localSheetId="7">#REF!</definedName>
    <definedName name="股室" localSheetId="7">#REF!</definedName>
    <definedName name="经济分类编码" localSheetId="7">#REF!</definedName>
    <definedName name="来源类型" localSheetId="7">#REF!</definedName>
    <definedName name="项目类别" localSheetId="7">#REF!</definedName>
    <definedName name="资金性质" localSheetId="7">#REF!</definedName>
    <definedName name="_xlnm.Print_Titles" localSheetId="7">'表1-7.汕尾市城区2025年区本级一般公共预算基本支出表'!$1:$4</definedName>
    <definedName name="Database" localSheetId="8">#REF!</definedName>
    <definedName name="quan" localSheetId="8">#REF!</definedName>
    <definedName name="单位名称" localSheetId="8">#REF!</definedName>
    <definedName name="功能科目编码" localSheetId="8">#REF!</definedName>
    <definedName name="股室" localSheetId="8">#REF!</definedName>
    <definedName name="经济分类编码" localSheetId="8">#REF!</definedName>
    <definedName name="来源类型" localSheetId="8">#REF!</definedName>
    <definedName name="项目类别" localSheetId="8">#REF!</definedName>
    <definedName name="资金性质" localSheetId="8">#REF!</definedName>
    <definedName name="单位名称" localSheetId="6">#REF!</definedName>
    <definedName name="功能科目编码" localSheetId="6">#REF!</definedName>
    <definedName name="股室" localSheetId="6">#REF!</definedName>
    <definedName name="经济分类编码" localSheetId="6">#REF!</definedName>
    <definedName name="来源类型" localSheetId="6">#REF!</definedName>
    <definedName name="项目类别" localSheetId="6">#REF!</definedName>
    <definedName name="资金性质" localSheetId="6">#REF!</definedName>
    <definedName name="Database" localSheetId="6">#REF!</definedName>
    <definedName name="_xlnm.Print_Area" localSheetId="6">'表1-6.汕尾市城区2025年区本级一般公共预算支出表'!$A$1:$D$430</definedName>
    <definedName name="quan" localSheetId="6">#REF!</definedName>
    <definedName name="_xlnm.Print_Titles" localSheetId="6">'表1-6.汕尾市城区2025年区本级一般公共预算支出表'!$1:$4</definedName>
    <definedName name="Database" localSheetId="4">#REF!</definedName>
    <definedName name="_xlnm.Print_Area" localSheetId="4">'表1-4.汕尾市城区2025年区级一般公共预算收支'!$A$1:$D$27</definedName>
    <definedName name="quan" localSheetId="4">#REF!</definedName>
    <definedName name="单位名称" localSheetId="4">#REF!</definedName>
    <definedName name="功能科目编码" localSheetId="4">#REF!</definedName>
    <definedName name="股室" localSheetId="4">#REF!</definedName>
    <definedName name="经济分类编码" localSheetId="4">#REF!</definedName>
    <definedName name="来源类型" localSheetId="4">#REF!</definedName>
    <definedName name="项目类别" localSheetId="4">#REF!</definedName>
    <definedName name="资金性质" localSheetId="4">#REF!</definedName>
    <definedName name="X" localSheetId="4">[1]投入!#REF!</definedName>
    <definedName name="表8类级科目" localSheetId="4">[1]投入!#REF!</definedName>
    <definedName name="重点投入" localSheetId="4">[1]投入!#REF!</definedName>
    <definedName name="Database" localSheetId="9">#REF!</definedName>
    <definedName name="_xlnm.Print_Area" localSheetId="9">'表1-9.汕尾市城区2025年区级一般公共预算提前下'!$A$1:$B$97</definedName>
    <definedName name="quan" localSheetId="9">#REF!</definedName>
    <definedName name="单位名称" localSheetId="9">#REF!</definedName>
    <definedName name="功能科目编码" localSheetId="9">#REF!</definedName>
    <definedName name="股室" localSheetId="9">#REF!</definedName>
    <definedName name="经济分类编码" localSheetId="9">#REF!</definedName>
    <definedName name="来源类型" localSheetId="9">#REF!</definedName>
    <definedName name="项目类别" localSheetId="9">#REF!</definedName>
    <definedName name="资金性质" localSheetId="9">#REF!</definedName>
    <definedName name="_xlnm.Print_Titles" localSheetId="9">'表1-9.汕尾市城区2025年区级一般公共预算提前下'!$1:$4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<sst xmlns="http://schemas.openxmlformats.org/spreadsheetml/2006/main" count="1214" uniqueCount="595">
  <si>
    <t>附件1</t>
  </si>
  <si>
    <t xml:space="preserve">  </t>
  </si>
  <si>
    <t>汕尾市城区2024年一般公共预算执行情况和2025年一般公共预算草案</t>
  </si>
  <si>
    <t>编制单位：汕尾市城区财政局</t>
  </si>
  <si>
    <t>表1-1</t>
  </si>
  <si>
    <t>汕尾市城区2024年区级一般公共预算收支总表</t>
  </si>
  <si>
    <t>金额单位：万元</t>
  </si>
  <si>
    <t>项    目</t>
  </si>
  <si>
    <t>执行数</t>
  </si>
  <si>
    <t>一、一般公共预算收入</t>
  </si>
  <si>
    <t>一、一般公共预算支出</t>
  </si>
  <si>
    <t>税收收入</t>
  </si>
  <si>
    <t xml:space="preserve"> 其中：债务付息支出</t>
  </si>
  <si>
    <t>非税收入</t>
  </si>
  <si>
    <t>二、上级补助收入</t>
  </si>
  <si>
    <t>二、补助下级支出</t>
  </si>
  <si>
    <t>返还性收入</t>
  </si>
  <si>
    <t xml:space="preserve">返还性支出 </t>
  </si>
  <si>
    <t>一般性转移支付收入</t>
  </si>
  <si>
    <t>一般性转移支付支出</t>
  </si>
  <si>
    <t>专项转移支付收入</t>
  </si>
  <si>
    <t>专项转移支付支出</t>
  </si>
  <si>
    <t>三、下级上解收入</t>
  </si>
  <si>
    <t>三、上解支出</t>
  </si>
  <si>
    <t>体制上解收入</t>
  </si>
  <si>
    <t>体制上解支出</t>
  </si>
  <si>
    <t>专项上解收入</t>
  </si>
  <si>
    <t>专项上解支出</t>
  </si>
  <si>
    <t>四、上年结转收入</t>
  </si>
  <si>
    <t>四、调出资金</t>
  </si>
  <si>
    <t>五、调入资金</t>
  </si>
  <si>
    <t>五、债务转贷支出</t>
  </si>
  <si>
    <t>政府性基金预算调入资金</t>
  </si>
  <si>
    <t>六、区域间转移性支出</t>
  </si>
  <si>
    <t>国有资本经营预算调入资金</t>
  </si>
  <si>
    <t>七、安排预算稳定调节基金</t>
  </si>
  <si>
    <t>其他调入资金</t>
  </si>
  <si>
    <t>八、补充预算周转金</t>
  </si>
  <si>
    <t>六、债务（转贷）收入</t>
  </si>
  <si>
    <t>九、债务还本支出</t>
  </si>
  <si>
    <t>地方政府一般债券（转贷）收入</t>
  </si>
  <si>
    <t>地方政府向外国政府或国际组织借款（转贷）收入</t>
  </si>
  <si>
    <t>地方政府其他一般债务（转贷）收入</t>
  </si>
  <si>
    <t>七、区域间转移性收入</t>
  </si>
  <si>
    <t>当年支出小计</t>
  </si>
  <si>
    <t>八、动用预算稳定调节基金</t>
  </si>
  <si>
    <t xml:space="preserve">    结转下年</t>
  </si>
  <si>
    <t>收入总计</t>
  </si>
  <si>
    <t>支出总计</t>
  </si>
  <si>
    <t>备注：1.县（区）级无需编列下级上解收入、补助下级支出、债务转贷支出等部分内容。2.一般公共预算支出可根据实际需要列举部分重点支出科目。3.需在备注中说明再融资债券情况。</t>
  </si>
  <si>
    <t>表1-2</t>
  </si>
  <si>
    <t>汕尾市城区2024年区级一般公共预算收入执行情况表</t>
  </si>
  <si>
    <t>（调整）预算数</t>
  </si>
  <si>
    <t>执行数为
（调整）预算数的%</t>
  </si>
  <si>
    <t>执行数比
上年执行数增减%</t>
  </si>
  <si>
    <t>（一）税收收入</t>
  </si>
  <si>
    <t xml:space="preserve">     增值税</t>
  </si>
  <si>
    <t xml:space="preserve">         其中：免抵调增增值税</t>
  </si>
  <si>
    <t xml:space="preserve">     企业所得税</t>
  </si>
  <si>
    <t xml:space="preserve">     个人所得税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</si>
  <si>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</si>
  <si>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</si>
  <si>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</si>
  <si>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</si>
  <si>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</si>
  <si>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</si>
  <si>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</si>
  <si>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</si>
  <si>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</si>
  <si>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环境保护税</t>
  </si>
  <si>
    <t xml:space="preserve">     其他税收收入</t>
  </si>
  <si>
    <t>（二）非税收入</t>
  </si>
  <si>
    <t xml:space="preserve">     专项收入</t>
  </si>
  <si>
    <t xml:space="preserve">         其中：教育费附加收入</t>
  </si>
  <si>
    <t xml:space="preserve">              地方教育附加收入</t>
  </si>
  <si>
    <t xml:space="preserve">              文化事业建设费收入</t>
  </si>
  <si>
    <t xml:space="preserve">              残疾人就业保障收入</t>
  </si>
  <si>
    <t xml:space="preserve">     行政事业性收费收入</t>
  </si>
  <si>
    <t xml:space="preserve">     罚没收入</t>
  </si>
  <si>
    <t xml:space="preserve">     国有资源（资产）有偿使用收入</t>
  </si>
  <si>
    <t xml:space="preserve">     捐赠收入</t>
  </si>
  <si>
    <t xml:space="preserve">     其他收入</t>
  </si>
  <si>
    <t>二、转移性收入</t>
  </si>
  <si>
    <t>（一）上级补助收入</t>
  </si>
  <si>
    <t>（二）下级上解收入</t>
  </si>
  <si>
    <t>（三）上年结转收入</t>
  </si>
  <si>
    <t>（四）调入资金</t>
  </si>
  <si>
    <t>（五）债务（转贷）收入</t>
  </si>
  <si>
    <t>（六）区域间转移性收入</t>
  </si>
  <si>
    <t>（七）动用预算稳定调节基金</t>
  </si>
  <si>
    <t>备注：1.2022年计算执行数与上年执行数比时，需考虑留抵退税因素。2.非税收入中的专项收入，可根据实际列举几个重要收入科目，并在备注解释说明增减变化情况。3.县（区）级不需要填列下级上解收入部分内容。</t>
  </si>
  <si>
    <t>表1-3</t>
  </si>
  <si>
    <t>汕尾市城区2024年一般公共预算支出执行表
（按功能分类）</t>
  </si>
  <si>
    <t>项目</t>
  </si>
  <si>
    <t>调整后预算数</t>
  </si>
  <si>
    <t>执行数占调整预算数</t>
  </si>
  <si>
    <t>合   计</t>
  </si>
  <si>
    <t>一、一般公共服务支出</t>
  </si>
  <si>
    <t>人大事务</t>
  </si>
  <si>
    <t>行政运行</t>
  </si>
  <si>
    <t>一般行政管理事务</t>
  </si>
  <si>
    <t>人大会议</t>
  </si>
  <si>
    <t>人大监督</t>
  </si>
  <si>
    <t>人大代表履职能力提升</t>
  </si>
  <si>
    <t>代表工作</t>
  </si>
  <si>
    <t>事业运行</t>
  </si>
  <si>
    <t>其他人大事务支出</t>
  </si>
  <si>
    <t>政协事务</t>
  </si>
  <si>
    <t>政协会议</t>
  </si>
  <si>
    <t>参政议政</t>
  </si>
  <si>
    <t>其他政协事务支出</t>
  </si>
  <si>
    <t>政府办公厅（室）及相关机构事务</t>
  </si>
  <si>
    <t>专项服务</t>
  </si>
  <si>
    <t>其他政府办公厅（室）及相关机构事务支出</t>
  </si>
  <si>
    <t>发展与改革事务</t>
  </si>
  <si>
    <t>其他发展与改革事务支出</t>
  </si>
  <si>
    <t>统计信息事务</t>
  </si>
  <si>
    <t>专项普查活动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</si>
  <si>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</si>
  <si>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</si>
  <si>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</si>
  <si>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</si>
  <si>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</si>
  <si>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</si>
  <si>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</si>
  <si>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</si>
  <si>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</si>
  <si>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其他税收事务支出</t>
  </si>
  <si>
    <t>审计事务</t>
  </si>
  <si>
    <t>审计业务</t>
  </si>
  <si>
    <t>纪检监察事务</t>
  </si>
  <si>
    <t>机关服务</t>
  </si>
  <si>
    <t>大案要案查处</t>
  </si>
  <si>
    <t>派驻派出机构</t>
  </si>
  <si>
    <t>其他纪检监察事务支出</t>
  </si>
  <si>
    <t>商贸事务</t>
  </si>
  <si>
    <t>招商引资</t>
  </si>
  <si>
    <t>其他商贸事务支出</t>
  </si>
  <si>
    <t>知识产权事务</t>
  </si>
  <si>
    <t xml:space="preserve">     知识产权宏观管理</t>
  </si>
  <si>
    <t>其他知识产权事务支出</t>
  </si>
  <si>
    <t>档案事务</t>
  </si>
  <si>
    <t>档案馆</t>
  </si>
  <si>
    <t>其他档案事务支出</t>
  </si>
  <si>
    <t>群众团体事务</t>
  </si>
  <si>
    <t>工会事务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</si>
  <si>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</si>
  <si>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</si>
  <si>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</si>
  <si>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</si>
  <si>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</si>
  <si>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</si>
  <si>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</si>
  <si>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</si>
  <si>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</si>
  <si>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</si>
  <si>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其他共产党事务支出</t>
  </si>
  <si>
    <t>市场监督管理事务</t>
  </si>
  <si>
    <t>市场主体管理</t>
  </si>
  <si>
    <t>市场秩序执法</t>
  </si>
  <si>
    <t>质量基础</t>
  </si>
  <si>
    <t>药品事务</t>
  </si>
  <si>
    <t>食品安全监管</t>
  </si>
  <si>
    <t>其他市场监督管理事务</t>
  </si>
  <si>
    <t>社会工作事务</t>
  </si>
  <si>
    <t>其他社会工作事务支出</t>
  </si>
  <si>
    <t>信访事务</t>
  </si>
  <si>
    <t>其他信访事务支出</t>
  </si>
  <si>
    <t>其他一般公共服务支出</t>
  </si>
  <si>
    <t>二、国防支出</t>
  </si>
  <si>
    <t>三、公共安全支出</t>
  </si>
  <si>
    <t>公安</t>
  </si>
  <si>
    <t>检察</t>
  </si>
  <si>
    <t>法院</t>
  </si>
  <si>
    <t>司法</t>
  </si>
  <si>
    <t>其他公共安全支出</t>
  </si>
  <si>
    <t>四、教育支出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</si>
  <si>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</si>
  <si>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</si>
  <si>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</si>
  <si>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</si>
  <si>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</si>
  <si>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</si>
  <si>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</si>
  <si>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</si>
  <si>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</si>
  <si>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</si>
  <si>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特殊教育</t>
  </si>
  <si>
    <t>特殊学校教育</t>
  </si>
  <si>
    <t>进修及培训</t>
  </si>
  <si>
    <t>干部教育</t>
  </si>
  <si>
    <t>其他教育支出</t>
  </si>
  <si>
    <t>五、科学技术支出</t>
  </si>
  <si>
    <t>科学技术管理事务</t>
  </si>
  <si>
    <t>其他科学技术管理事务支出</t>
  </si>
  <si>
    <t>技术研究与开发</t>
  </si>
  <si>
    <t>其他技术研究与开发支出</t>
  </si>
  <si>
    <t>科技条件与服务</t>
  </si>
  <si>
    <t>机构运行</t>
  </si>
  <si>
    <t>其他科技条件与服务支出</t>
  </si>
  <si>
    <t>社会科学</t>
  </si>
  <si>
    <t>社会科学研究</t>
  </si>
  <si>
    <t>其他科学技术支出</t>
  </si>
  <si>
    <t>六、文化旅游体育与传媒支出</t>
  </si>
  <si>
    <t>文化和旅游</t>
  </si>
  <si>
    <t>群众文化</t>
  </si>
  <si>
    <t>文化和旅游管理事务</t>
  </si>
  <si>
    <t>其他文化和旅游支出</t>
  </si>
  <si>
    <t>文物</t>
  </si>
  <si>
    <t>文物保护</t>
  </si>
  <si>
    <t>广播电视</t>
  </si>
  <si>
    <t>广播电视事务</t>
  </si>
  <si>
    <t>其他广播电视支出</t>
  </si>
  <si>
    <t>其他文化旅游体育与传媒支出</t>
  </si>
  <si>
    <t>宣传文化发展专项支出</t>
  </si>
  <si>
    <t>七、社会保障和就业支出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</si>
  <si>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</si>
  <si>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</si>
  <si>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</si>
  <si>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</si>
  <si>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</si>
  <si>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</si>
  <si>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其他人力资源和社会保障管理事务支出</t>
  </si>
  <si>
    <t>民政管理事务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</si>
  <si>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</si>
  <si>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</si>
  <si>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</si>
  <si>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</si>
  <si>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</si>
  <si>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</si>
  <si>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其他行政事业单位养老支出</t>
  </si>
  <si>
    <t>企业改革补助</t>
  </si>
  <si>
    <t>其他企业改革发展补助</t>
  </si>
  <si>
    <t>就业补助</t>
  </si>
  <si>
    <t>就业创业服务补贴</t>
  </si>
  <si>
    <t>就业见习补贴</t>
  </si>
  <si>
    <t>其他就业补助支出</t>
  </si>
  <si>
    <t>抚恤</t>
  </si>
  <si>
    <t>死亡抚恤</t>
  </si>
  <si>
    <t>义务兵优待</t>
  </si>
  <si>
    <t>其他优抚支出</t>
  </si>
  <si>
    <t>退役安置</t>
  </si>
  <si>
    <t>退役士兵安置</t>
  </si>
  <si>
    <t>军队移交政府的离退休人员安置</t>
  </si>
  <si>
    <t>退役士兵管理教育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</si>
  <si>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</si>
  <si>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</si>
  <si>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</si>
  <si>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</si>
  <si>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</si>
  <si>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</si>
  <si>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</si>
  <si>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</si>
  <si>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</si>
  <si>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</si>
  <si>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</si>
  <si>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</si>
  <si>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</si>
  <si>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</si>
  <si>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</si>
  <si>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</si>
  <si>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</si>
  <si>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</si>
  <si>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</si>
  <si>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</si>
  <si>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</si>
  <si>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</si>
  <si>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</si>
  <si>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</si>
  <si>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</si>
  <si>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</si>
  <si>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</si>
  <si>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</si>
  <si>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</si>
  <si>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</si>
  <si>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</si>
  <si>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其他退役军人事务管理支出</t>
  </si>
  <si>
    <t>其他社会保障和就业支出</t>
  </si>
  <si>
    <t>八、卫生健康支出</t>
  </si>
  <si>
    <t>卫生健康管理事务</t>
  </si>
  <si>
    <t>其他卫生健康管理事务支出</t>
  </si>
  <si>
    <t>公立医院</t>
  </si>
  <si>
    <t>综合医院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</si>
  <si>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</si>
  <si>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</si>
  <si>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</si>
  <si>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</si>
  <si>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</si>
  <si>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</si>
  <si>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</si>
  <si>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</si>
  <si>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</si>
  <si>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重大公共卫生服务</t>
  </si>
  <si>
    <t>突发公共卫生事件应急处理</t>
  </si>
  <si>
    <t>其他公共卫生支出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</si>
  <si>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</si>
  <si>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</si>
  <si>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</si>
  <si>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</si>
  <si>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</si>
  <si>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</si>
  <si>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</si>
  <si>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其他行政事业单位医疗支出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</si>
  <si>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</si>
  <si>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</si>
  <si>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</si>
  <si>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</si>
  <si>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</si>
  <si>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其他医疗救助支出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</si>
  <si>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</si>
  <si>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</si>
  <si>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</si>
  <si>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</si>
  <si>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</si>
  <si>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</si>
  <si>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中医药事务</t>
  </si>
  <si>
    <t>中医（民族医）药专项</t>
  </si>
  <si>
    <t>其他卫生健康支出</t>
  </si>
  <si>
    <t>九、节能环保支出</t>
  </si>
  <si>
    <t>污染防治</t>
  </si>
  <si>
    <t>水体</t>
  </si>
  <si>
    <t>固体废弃物与化学品</t>
  </si>
  <si>
    <t>自然生态保护</t>
  </si>
  <si>
    <t>农村环境保护</t>
  </si>
  <si>
    <t>能源节约利用</t>
  </si>
  <si>
    <t>其他节能环保支出</t>
  </si>
  <si>
    <t>十、城乡社区支出</t>
  </si>
  <si>
    <t>城乡社区管理事务</t>
  </si>
  <si>
    <t>城管执法</t>
  </si>
  <si>
    <t>其他城乡社区管理事务支出</t>
  </si>
  <si>
    <t>城乡社区公共设施</t>
  </si>
  <si>
    <t>其他城乡社区公共设施支出</t>
  </si>
  <si>
    <t>城乡社区环境卫生</t>
  </si>
  <si>
    <t>国有土地使用权出让收入安排的支出</t>
  </si>
  <si>
    <t>农村基础设施建设支出</t>
  </si>
  <si>
    <t>其他城乡社区支出</t>
  </si>
  <si>
    <t>十一、农林水支出</t>
  </si>
  <si>
    <t>农业农村</t>
  </si>
  <si>
    <t>病虫害控制</t>
  </si>
  <si>
    <t>农产品质量安全</t>
  </si>
  <si>
    <t>执法监管</t>
  </si>
  <si>
    <t>行业业务管理</t>
  </si>
  <si>
    <t>防灾救灾</t>
  </si>
  <si>
    <t>农业生产发展</t>
  </si>
  <si>
    <t>稳定农民收入补贴</t>
  </si>
  <si>
    <t>农村合作经济</t>
  </si>
  <si>
    <t>农业生态资源保护</t>
  </si>
  <si>
    <t>渔业发展</t>
  </si>
  <si>
    <t>耕地建设与利用</t>
  </si>
  <si>
    <t>其他农业农村支出</t>
  </si>
  <si>
    <t>林业和草原</t>
  </si>
  <si>
    <t>事业机构</t>
  </si>
  <si>
    <t>森林资源培育</t>
  </si>
  <si>
    <t>森林资源管理</t>
  </si>
  <si>
    <t>森林生态效益补偿</t>
  </si>
  <si>
    <t>湿地保护</t>
  </si>
  <si>
    <t>林业草原防灾减灾</t>
  </si>
  <si>
    <t>其他林业和草原支出</t>
  </si>
  <si>
    <t>水利</t>
  </si>
  <si>
    <t>水利行业业务管理</t>
  </si>
  <si>
    <t>水利工程建设</t>
  </si>
  <si>
    <t>水利工程运行与维护</t>
  </si>
  <si>
    <t>水土保持</t>
  </si>
  <si>
    <t>水资源节约管理与保护</t>
  </si>
  <si>
    <t>其他水利支出</t>
  </si>
  <si>
    <t>巩固脱贫攻坚成果衔接乡村振兴</t>
  </si>
  <si>
    <t>农村基础设施建设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</si>
  <si>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</si>
  <si>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</si>
  <si>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</si>
  <si>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</si>
  <si>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对村集体经济组织的补助</t>
  </si>
  <si>
    <t>其他农村综合改革支出</t>
  </si>
  <si>
    <t>普惠金融发展支出</t>
  </si>
  <si>
    <t>农业保险保费补贴</t>
  </si>
  <si>
    <t>创业担保贷款贴息及奖补</t>
  </si>
  <si>
    <t>其他农林水支出</t>
  </si>
  <si>
    <t>十二、资源勘探工业信息等支出</t>
  </si>
  <si>
    <t>支持中小企业发展和管理支出</t>
  </si>
  <si>
    <t>中小企业发展专项</t>
  </si>
  <si>
    <t>其他支持中小企业发展和管理支出</t>
  </si>
  <si>
    <t>十三、商业服务业等支出</t>
  </si>
  <si>
    <t>涉外发展服务支出</t>
  </si>
  <si>
    <t>其他涉外发展服务支出</t>
  </si>
  <si>
    <t>其他商业服务业等支出</t>
  </si>
  <si>
    <t>十四、金融支出</t>
  </si>
  <si>
    <t>其他金融支出</t>
  </si>
  <si>
    <t>十五、自然资源海洋气象等支出</t>
  </si>
  <si>
    <t>自然资源事务</t>
  </si>
  <si>
    <t>自然资源利用与保护</t>
  </si>
  <si>
    <t>自然资源调查与确权登记</t>
  </si>
  <si>
    <t>地质勘查与矿产资源管理</t>
  </si>
  <si>
    <t>海域与海岛管理</t>
  </si>
  <si>
    <t>其他自然资源事务支出</t>
  </si>
  <si>
    <t>十六、住房保障支出</t>
  </si>
  <si>
    <t>保障性安居工程支出</t>
  </si>
  <si>
    <t>农村危房改造</t>
  </si>
  <si>
    <t>保障性住房租金补贴</t>
  </si>
  <si>
    <t>老旧小区改造</t>
  </si>
  <si>
    <t>其他保障性安居工程支出</t>
  </si>
  <si>
    <t>住房改革补贴</t>
  </si>
  <si>
    <t>住房公积金</t>
  </si>
  <si>
    <t>城乡社区住宅</t>
  </si>
  <si>
    <t>其他城乡社区住宅支出</t>
  </si>
  <si>
    <t>十七、粮油物资储备支出</t>
  </si>
  <si>
    <t>粮油物资事务</t>
  </si>
  <si>
    <t>其他粮油物资事务支出</t>
  </si>
  <si>
    <t>十八、灾害防治及应急管理支出</t>
  </si>
  <si>
    <t>应急管理事务</t>
  </si>
  <si>
    <t>灾害风险防治</t>
  </si>
  <si>
    <t>应急救援</t>
  </si>
  <si>
    <t>应急管理</t>
  </si>
  <si>
    <t>其他应急管理支出</t>
  </si>
  <si>
    <t>消防救援事务</t>
  </si>
  <si>
    <t>消防应急救援</t>
  </si>
  <si>
    <t>其他消防救援事务支出</t>
  </si>
  <si>
    <t>自然灾害防治</t>
  </si>
  <si>
    <t>地质灾害防治</t>
  </si>
  <si>
    <t>其他自然灾害防治支出</t>
  </si>
  <si>
    <t>自然灾害救灾及恢复重建支出</t>
  </si>
  <si>
    <t>其他自然灾害救灾及恢复重建支出</t>
  </si>
  <si>
    <t>其他灾害防治及应急管理支出</t>
  </si>
  <si>
    <t>十九、预备费</t>
  </si>
  <si>
    <t>二十、其他支出</t>
  </si>
  <si>
    <t>其他支出</t>
  </si>
  <si>
    <t>二十一、债务付息支出</t>
  </si>
  <si>
    <t>地方政府一般债务付息支出</t>
  </si>
  <si>
    <t>地方政府一般债券付息支出</t>
  </si>
  <si>
    <t>二十二、债务发行费用支出</t>
  </si>
  <si>
    <t>地方政府一般债务发行费用支出</t>
  </si>
  <si>
    <t>备注：本表为本级一般公共预算支出，各科目数不包含对下级的转移支付金额；如有两次或以上调整预算的，按最后一次调整金额填列；国防支出、公共安全支出按国家、省有关规定，属保密事项，国防支出编列至类级，公共安全支出非涉密科目编列至款级</t>
  </si>
  <si>
    <t>表1-4</t>
  </si>
  <si>
    <t>汕尾市城区2025年区级一般公共预算收支总表</t>
  </si>
  <si>
    <t>预算数</t>
  </si>
  <si>
    <t xml:space="preserve">  其中：债务付息支出</t>
  </si>
  <si>
    <t xml:space="preserve">        预备费</t>
  </si>
  <si>
    <t>五、调出资金</t>
  </si>
  <si>
    <t>六、债务转贷支出</t>
  </si>
  <si>
    <t>七、区域间转移性支出</t>
  </si>
  <si>
    <t>八、债务还本支出</t>
  </si>
  <si>
    <t>表1-5</t>
  </si>
  <si>
    <t>汕尾市城区2025年区级一般公共预算收入表</t>
  </si>
  <si>
    <t>2024年（调整）预算数</t>
  </si>
  <si>
    <t>2024年执行数</t>
  </si>
  <si>
    <t>2025年预算数</t>
  </si>
  <si>
    <t>2025年预算数比上年执行
数增减%</t>
  </si>
  <si>
    <t>备注：1.非税收入中的专项收入，可根据实际列举几个重要收入科目，并在备注解释说明增减变化情况。2.县（区）级不需要填列下级上解收入部分内容。</t>
  </si>
  <si>
    <t>表1-6</t>
  </si>
  <si>
    <t>汕尾市城区2025年区本级一般公共预算支出表
（按功能分类）</t>
  </si>
  <si>
    <t>预算数比上年执行数增减%</t>
  </si>
  <si>
    <t>质量安全监管</t>
  </si>
  <si>
    <t>信访业务</t>
  </si>
  <si>
    <t>其他特殊教育支出</t>
  </si>
  <si>
    <t>技术创新服务体系</t>
  </si>
  <si>
    <t>文化活动</t>
  </si>
  <si>
    <t>博物馆</t>
  </si>
  <si>
    <t>文化产业发展专项支出</t>
  </si>
  <si>
    <t>乡村道路建设</t>
  </si>
  <si>
    <t>农村综合改革示范试点补助</t>
  </si>
  <si>
    <t>其他普惠金融发展支出</t>
  </si>
  <si>
    <t>十二、交通运输支出</t>
  </si>
  <si>
    <t>公路水路运输</t>
  </si>
  <si>
    <t>公路建设</t>
  </si>
  <si>
    <t>十三、资源勘探工业信息等支出</t>
  </si>
  <si>
    <t>建筑业</t>
  </si>
  <si>
    <t>其他建筑业支出</t>
  </si>
  <si>
    <t>安全监管</t>
  </si>
  <si>
    <t>表1-7</t>
  </si>
  <si>
    <t>汕尾市城区2025年区本级一般公共预算基本支出表
（按经济分类）</t>
  </si>
  <si>
    <t>合  计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</si>
  <si>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</si>
  <si>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</si>
  <si>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</si>
  <si>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</si>
  <si>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</si>
  <si>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</si>
  <si>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</si>
  <si>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</si>
  <si>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</si>
  <si>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</si>
  <si>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</si>
  <si>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</si>
  <si>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</si>
  <si>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</si>
  <si>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机关资本性支出（一）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</si>
  <si>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</si>
  <si>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</si>
  <si>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</si>
  <si>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</si>
  <si>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</si>
  <si>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</si>
  <si>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</si>
  <si>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 xml:space="preserve">    社会福利和救助</t>
  </si>
  <si>
    <t>离退休费</t>
  </si>
  <si>
    <t>其他对个人和家庭补助</t>
  </si>
  <si>
    <t xml:space="preserve">备注：根据财政部《政府收支分类科目》，本表按政府预算支出经济分类科目列示。     </t>
  </si>
  <si>
    <t>表1-8</t>
  </si>
  <si>
    <t>汕尾市城区2025年区本级一般公共预算行政经费
及“三公”经费表</t>
  </si>
  <si>
    <t>行政经费</t>
  </si>
  <si>
    <t>其中：办公费</t>
  </si>
  <si>
    <t xml:space="preserve">      会议费</t>
  </si>
  <si>
    <t xml:space="preserve">      培训费</t>
  </si>
  <si>
    <t>“三公”经费</t>
  </si>
  <si>
    <t>其中：因公出国（境）支出</t>
  </si>
  <si>
    <t xml:space="preserve">      公务用车购置及运行维护支出</t>
  </si>
  <si>
    <t>其中：1.公务用车购置</t>
  </si>
  <si>
    <t xml:space="preserve">      2.公务用车运行维护费</t>
  </si>
  <si>
    <t xml:space="preserve">      公务接待费支出</t>
  </si>
  <si>
    <t>表1-9</t>
  </si>
  <si>
    <t>汕尾市城区2025年区本级一般公共预算提前下达转移支付表</t>
  </si>
  <si>
    <t>合计</t>
  </si>
  <si>
    <t>药品稽查执法及综合监管资金</t>
  </si>
  <si>
    <t>药品医疗器械化妆品抽检资金</t>
  </si>
  <si>
    <t>全省公办普通高中生均经费补助资金</t>
  </si>
  <si>
    <t>普通高中教育地市国家助学金</t>
  </si>
  <si>
    <t>普通高中教育地市免学杂费</t>
  </si>
  <si>
    <t>落实中小学教师工资收入“两个不低于或高于”政策项目</t>
  </si>
  <si>
    <t>原民办代课教师生活困难补助项目</t>
  </si>
  <si>
    <t>高校毕业生到农村从教上岗退费项目</t>
  </si>
  <si>
    <t>义务教育寄宿制学校生均公用经费</t>
  </si>
  <si>
    <t>学前教育家庭经济困难幼儿补助</t>
  </si>
  <si>
    <t>城乡义务教育公用经费（中央级）</t>
  </si>
  <si>
    <t>城乡义务教育公用经费（省级）</t>
  </si>
  <si>
    <t>义务教育学生生活费补助资金</t>
  </si>
  <si>
    <t>校舍安全保障长效机制</t>
  </si>
  <si>
    <t>义务教育补助经费（综合奖补）</t>
  </si>
  <si>
    <t>义务教育薄弱环节改善与能力提升中央补助资金</t>
  </si>
  <si>
    <t>“1+X”证书制度试点（中职部分）奖补资金</t>
  </si>
  <si>
    <t>中职教育地市免学费（中央级）</t>
  </si>
  <si>
    <t>中职教育地市免学费（省级）</t>
  </si>
  <si>
    <t>中职教育国家助学金</t>
  </si>
  <si>
    <t>新强师工程-教师培训体系及培训能力建设项目</t>
  </si>
  <si>
    <t>全口径全方位融入式帮扶粤东粤西粤北地区基础教育高质量发展</t>
  </si>
  <si>
    <t>学前教育生均经费</t>
  </si>
  <si>
    <t>地方公共文化服务体系建设补助资金</t>
  </si>
  <si>
    <t>中央财政优抚对象补助经费预算</t>
  </si>
  <si>
    <t>中央城乡居民基本养老保险补助经费</t>
  </si>
  <si>
    <t>城乡居民基本养老保险省财政补助资金</t>
  </si>
  <si>
    <t>中央财政优抚对象补助经费预算（第一批）</t>
  </si>
  <si>
    <t>困难残疾人生活补贴和重度残疾人护理补贴</t>
  </si>
  <si>
    <t>拥军优属等慰问活动经费</t>
  </si>
  <si>
    <t>中央财政困难群众补助资金</t>
  </si>
  <si>
    <t>困难群众救助补助资金</t>
  </si>
  <si>
    <t>自主就业退役士兵一次性经济补助</t>
  </si>
  <si>
    <t>省级财政优抚抚恤补助资金</t>
  </si>
  <si>
    <t>免除殡葬基本服务费用补助资金</t>
  </si>
  <si>
    <t>退役军人服务体系和服务保障机构建设经费</t>
  </si>
  <si>
    <t>城乡居民基本医疗保险补助资金</t>
  </si>
  <si>
    <t>中央财政基本药物制度补助资金</t>
  </si>
  <si>
    <t>中央财政卫生健康人才培养补助</t>
  </si>
  <si>
    <t>中央财政优抚对象医疗保障经费</t>
  </si>
  <si>
    <t>城乡居民基本医疗保险省级补助资金</t>
  </si>
  <si>
    <t>农村接生员和赤脚医生生活困难补助资金</t>
  </si>
  <si>
    <t>基层医疗卫生机构事业费补助</t>
  </si>
  <si>
    <t>经济欠发达地区村卫生站医生补助资金</t>
  </si>
  <si>
    <t>计划生育家庭奖励制度省级补助</t>
  </si>
  <si>
    <t>计划生育特别扶助制度省级补助</t>
  </si>
  <si>
    <t>出生缺陷综合防控经费</t>
  </si>
  <si>
    <t>基本公共卫生服务补助资金</t>
  </si>
  <si>
    <t>基层医疗卫生机构实施国家基本药物制度和综合改革以奖代补</t>
  </si>
  <si>
    <t>中央财政基本公共卫生服务补助资金</t>
  </si>
  <si>
    <t>中央财政农村部分计划生育家庭奖励补助资金</t>
  </si>
  <si>
    <t>省级财政企业离休干部医药费补助资金</t>
  </si>
  <si>
    <t>中央财政计划生育家庭特别扶助补助资金</t>
  </si>
  <si>
    <t>森林生态保护修复补偿支出（非国有国家级公益林）</t>
  </si>
  <si>
    <t>社区党组织服务群众专项经费</t>
  </si>
  <si>
    <t>社区“两委”正职政府奖励津贴</t>
  </si>
  <si>
    <t>社区党组织书记绩效奖励经费</t>
  </si>
  <si>
    <t>社区办公经费</t>
  </si>
  <si>
    <t>社区“两委”干部补贴</t>
  </si>
  <si>
    <t>正常离任村干部生活补助经费</t>
  </si>
  <si>
    <t>第二批“百千万工程”典型镇培育资金</t>
  </si>
  <si>
    <t>2025年农村公益事业财政奖补</t>
  </si>
  <si>
    <t>宝楼水库白蚁防治</t>
  </si>
  <si>
    <t>农村创业青年培训经费</t>
  </si>
  <si>
    <t>村“两委”干部补贴</t>
  </si>
  <si>
    <t>村党组织书记绩效奖励经费</t>
  </si>
  <si>
    <t>村党组织服务群众专项经费</t>
  </si>
  <si>
    <t>村办公经费</t>
  </si>
  <si>
    <t>中央衔接推进乡村振兴补助资金</t>
  </si>
  <si>
    <t>发展农村集体经济</t>
  </si>
  <si>
    <t>汕尾市城区捷胜镇生态清洁小流域治理工程</t>
  </si>
  <si>
    <t>后期扶持项目资金</t>
  </si>
  <si>
    <t>动物防疫补助资金</t>
  </si>
  <si>
    <t>离岗基层老兽医补助</t>
  </si>
  <si>
    <t>农机购置与应用补贴资金</t>
  </si>
  <si>
    <t>新型农业经营主体培育项目</t>
  </si>
  <si>
    <t>农机购置与应用补贴省级配套资金</t>
  </si>
  <si>
    <t>十一、交通运输支出</t>
  </si>
  <si>
    <t>车辆购置税收入补助地方资金</t>
  </si>
  <si>
    <t>十一、住房保障支出</t>
  </si>
  <si>
    <t>农村危房改造补助资金</t>
  </si>
  <si>
    <t>十三、灾害防治及应急管理支出</t>
  </si>
  <si>
    <t>应急管理及安全生产能力提升</t>
  </si>
  <si>
    <t>欠发达地区政府专职消防队员补助经费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</si>
</sst>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_ "/>
    <numFmt numFmtId="178" formatCode="#,##0_);[Red]\(#,##0\)"/>
    <numFmt numFmtId="179" formatCode="#,##0_ ;[Red]\-#,##0\ "/>
  </numFmts>
  <fonts count="49">
    <font>
      <sz val="10"/>
      <name val="Arial"/>
      <charset val="134"/>
    </font>
    <font>
      <sz val="10"/>
      <color theme="1"/>
      <name val="Arial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color theme="1"/>
      <name val="黑体"/>
      <charset val="134"/>
    </font>
    <font>
      <b/>
      <sz val="10"/>
      <color theme="1"/>
      <name val="新宋体"/>
      <charset val="134"/>
    </font>
    <font>
      <sz val="10"/>
      <color theme="1"/>
      <name val="新宋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3" borderId="1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6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Font="0" applyFill="0" applyBorder="0" applyAlignment="0" applyProtection="0">
      <alignment vertical="center"/>
    </xf>
    <xf numFmtId="0" fontId="48" fillId="0" borderId="0">
      <alignment vertical="center"/>
    </xf>
  </cellStyleXfs>
  <cellXfs count="173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1" fillId="0" borderId="0" xfId="0" applyFont="1"/>
    <xf numFmtId="0" fontId="4" fillId="0" borderId="0" xfId="54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54" applyFont="1" applyFill="1" applyAlignment="1">
      <alignment vertical="center" wrapText="1"/>
    </xf>
    <xf numFmtId="176" fontId="7" fillId="0" borderId="0" xfId="54" applyNumberFormat="1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3" fontId="7" fillId="0" borderId="3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 indent="2"/>
    </xf>
    <xf numFmtId="3" fontId="7" fillId="0" borderId="5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54" applyFont="1" applyFill="1" applyAlignment="1">
      <alignment vertical="center" wrapText="1"/>
    </xf>
    <xf numFmtId="176" fontId="12" fillId="0" borderId="0" xfId="54" applyNumberFormat="1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54" applyFont="1" applyFill="1" applyAlignment="1">
      <alignment vertical="center" wrapText="1"/>
    </xf>
    <xf numFmtId="176" fontId="15" fillId="0" borderId="0" xfId="54" applyNumberFormat="1" applyFont="1" applyFill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77" fontId="17" fillId="0" borderId="3" xfId="56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indent="2"/>
    </xf>
    <xf numFmtId="177" fontId="15" fillId="0" borderId="3" xfId="0" applyNumberFormat="1" applyFont="1" applyFill="1" applyBorder="1" applyAlignment="1">
      <alignment horizontal="right" vertical="center"/>
    </xf>
    <xf numFmtId="177" fontId="15" fillId="0" borderId="3" xfId="56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indent="6"/>
    </xf>
    <xf numFmtId="0" fontId="14" fillId="0" borderId="4" xfId="0" applyFont="1" applyFill="1" applyBorder="1" applyAlignment="1">
      <alignment horizontal="left" vertical="center" indent="2"/>
    </xf>
    <xf numFmtId="177" fontId="15" fillId="0" borderId="5" xfId="56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vertical="center" wrapText="1"/>
    </xf>
    <xf numFmtId="0" fontId="10" fillId="0" borderId="0" xfId="0" applyFont="1"/>
    <xf numFmtId="0" fontId="12" fillId="0" borderId="0" xfId="62" applyFont="1" applyFill="1" applyAlignment="1">
      <alignment vertical="center"/>
    </xf>
    <xf numFmtId="0" fontId="13" fillId="0" borderId="0" xfId="62" applyFont="1" applyFill="1" applyAlignment="1">
      <alignment horizontal="center" vertical="center" wrapText="1"/>
    </xf>
    <xf numFmtId="0" fontId="14" fillId="0" borderId="4" xfId="54" applyFont="1" applyFill="1" applyBorder="1" applyAlignment="1">
      <alignment vertical="center" wrapText="1"/>
    </xf>
    <xf numFmtId="176" fontId="15" fillId="0" borderId="4" xfId="54" applyNumberFormat="1" applyFont="1" applyFill="1" applyBorder="1" applyAlignment="1">
      <alignment horizontal="right"/>
    </xf>
    <xf numFmtId="0" fontId="10" fillId="0" borderId="1" xfId="62" applyFont="1" applyFill="1" applyBorder="1" applyAlignment="1">
      <alignment horizontal="center" vertical="center"/>
    </xf>
    <xf numFmtId="0" fontId="10" fillId="0" borderId="2" xfId="62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/>
    </xf>
    <xf numFmtId="177" fontId="17" fillId="0" borderId="7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 wrapText="1"/>
    </xf>
    <xf numFmtId="177" fontId="17" fillId="0" borderId="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 indent="2"/>
    </xf>
    <xf numFmtId="0" fontId="15" fillId="0" borderId="0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 indent="2"/>
    </xf>
    <xf numFmtId="177" fontId="15" fillId="0" borderId="5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177" fontId="15" fillId="0" borderId="0" xfId="0" applyNumberFormat="1" applyFont="1" applyFill="1" applyBorder="1" applyAlignment="1">
      <alignment vertical="center" wrapText="1"/>
    </xf>
    <xf numFmtId="0" fontId="14" fillId="0" borderId="0" xfId="62" applyFont="1" applyFill="1" applyAlignment="1">
      <alignment horizontal="left" vertical="top" wrapText="1" indent="2"/>
    </xf>
    <xf numFmtId="0" fontId="10" fillId="0" borderId="0" xfId="0" applyFont="1" applyFill="1"/>
    <xf numFmtId="0" fontId="14" fillId="0" borderId="0" xfId="0" applyFont="1" applyFill="1"/>
    <xf numFmtId="10" fontId="1" fillId="0" borderId="0" xfId="0" applyNumberFormat="1" applyFont="1" applyFill="1"/>
    <xf numFmtId="0" fontId="12" fillId="0" borderId="0" xfId="54" applyFont="1" applyFill="1" applyAlignment="1">
      <alignment vertical="center"/>
    </xf>
    <xf numFmtId="10" fontId="12" fillId="0" borderId="0" xfId="54" applyNumberFormat="1" applyFont="1" applyFill="1" applyAlignment="1">
      <alignment vertical="center"/>
    </xf>
    <xf numFmtId="0" fontId="13" fillId="0" borderId="0" xfId="54" applyFont="1" applyFill="1" applyBorder="1" applyAlignment="1">
      <alignment horizontal="center" vertical="center" wrapText="1"/>
    </xf>
    <xf numFmtId="0" fontId="18" fillId="0" borderId="0" xfId="54" applyFont="1" applyFill="1" applyBorder="1" applyAlignment="1">
      <alignment horizontal="center" vertical="center" wrapText="1"/>
    </xf>
    <xf numFmtId="10" fontId="13" fillId="0" borderId="0" xfId="54" applyNumberFormat="1" applyFont="1" applyFill="1" applyBorder="1" applyAlignment="1">
      <alignment horizontal="center" vertical="center" wrapText="1"/>
    </xf>
    <xf numFmtId="0" fontId="14" fillId="0" borderId="0" xfId="54" applyFont="1" applyFill="1" applyAlignment="1">
      <alignment vertical="center"/>
    </xf>
    <xf numFmtId="10" fontId="15" fillId="0" borderId="0" xfId="54" applyNumberFormat="1" applyFont="1" applyFill="1" applyAlignment="1">
      <alignment horizontal="right"/>
    </xf>
    <xf numFmtId="0" fontId="19" fillId="0" borderId="1" xfId="0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 wrapText="1"/>
    </xf>
    <xf numFmtId="10" fontId="10" fillId="0" borderId="2" xfId="54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77" fontId="16" fillId="0" borderId="8" xfId="0" applyNumberFormat="1" applyFont="1" applyFill="1" applyBorder="1" applyAlignment="1">
      <alignment horizontal="right" vertical="center"/>
    </xf>
    <xf numFmtId="10" fontId="16" fillId="0" borderId="3" xfId="0" applyNumberFormat="1" applyFont="1" applyFill="1" applyBorder="1" applyAlignment="1">
      <alignment horizontal="right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177" fontId="16" fillId="0" borderId="3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 wrapText="1" indent="2"/>
    </xf>
    <xf numFmtId="177" fontId="14" fillId="0" borderId="3" xfId="0" applyNumberFormat="1" applyFont="1" applyFill="1" applyBorder="1" applyAlignment="1">
      <alignment horizontal="right" vertical="center"/>
    </xf>
    <xf numFmtId="177" fontId="14" fillId="0" borderId="8" xfId="0" applyNumberFormat="1" applyFont="1" applyFill="1" applyBorder="1" applyAlignment="1">
      <alignment horizontal="right" vertical="center"/>
    </xf>
    <xf numFmtId="10" fontId="14" fillId="0" borderId="3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 wrapText="1" indent="4"/>
    </xf>
    <xf numFmtId="0" fontId="14" fillId="0" borderId="8" xfId="0" applyFont="1" applyFill="1" applyBorder="1"/>
    <xf numFmtId="0" fontId="15" fillId="0" borderId="4" xfId="0" applyNumberFormat="1" applyFont="1" applyFill="1" applyBorder="1" applyAlignment="1">
      <alignment horizontal="left" vertical="center" wrapText="1" indent="4"/>
    </xf>
    <xf numFmtId="177" fontId="14" fillId="0" borderId="5" xfId="0" applyNumberFormat="1" applyFont="1" applyFill="1" applyBorder="1" applyAlignment="1">
      <alignment horizontal="right" vertical="center"/>
    </xf>
    <xf numFmtId="0" fontId="14" fillId="0" borderId="9" xfId="0" applyFont="1" applyFill="1" applyBorder="1"/>
    <xf numFmtId="10" fontId="14" fillId="0" borderId="5" xfId="0" applyNumberFormat="1" applyFont="1" applyFill="1" applyBorder="1"/>
    <xf numFmtId="0" fontId="14" fillId="0" borderId="0" xfId="0" applyNumberFormat="1" applyFont="1" applyFill="1" applyAlignment="1">
      <alignment horizontal="left" vertical="center" wrapText="1"/>
    </xf>
    <xf numFmtId="10" fontId="14" fillId="0" borderId="0" xfId="0" applyNumberFormat="1" applyFont="1" applyFill="1" applyBorder="1" applyAlignment="1">
      <alignment horizontal="right" vertical="center"/>
    </xf>
    <xf numFmtId="0" fontId="10" fillId="0" borderId="0" xfId="58" applyFont="1" applyFill="1" applyBorder="1" applyAlignment="1"/>
    <xf numFmtId="0" fontId="1" fillId="0" borderId="0" xfId="58" applyFont="1" applyFill="1" applyBorder="1" applyAlignment="1"/>
    <xf numFmtId="0" fontId="13" fillId="0" borderId="0" xfId="54" applyFont="1" applyFill="1" applyAlignment="1">
      <alignment horizontal="center" vertical="center" wrapText="1"/>
    </xf>
    <xf numFmtId="0" fontId="13" fillId="0" borderId="0" xfId="54" applyFont="1" applyFill="1" applyAlignment="1">
      <alignment horizontal="center" vertical="center"/>
    </xf>
    <xf numFmtId="0" fontId="14" fillId="0" borderId="0" xfId="54" applyFont="1" applyFill="1" applyAlignment="1">
      <alignment horizontal="right" vertical="center"/>
    </xf>
    <xf numFmtId="176" fontId="14" fillId="0" borderId="0" xfId="54" applyNumberFormat="1" applyFont="1" applyFill="1" applyAlignment="1">
      <alignment horizontal="right" vertical="center"/>
    </xf>
    <xf numFmtId="0" fontId="10" fillId="0" borderId="1" xfId="54" applyFont="1" applyFill="1" applyBorder="1" applyAlignment="1">
      <alignment horizontal="center" vertical="center" wrapText="1"/>
    </xf>
    <xf numFmtId="0" fontId="10" fillId="0" borderId="10" xfId="54" applyFont="1" applyFill="1" applyBorder="1" applyAlignment="1">
      <alignment horizontal="center" vertical="center" wrapText="1"/>
    </xf>
    <xf numFmtId="176" fontId="10" fillId="0" borderId="1" xfId="54" applyNumberFormat="1" applyFont="1" applyFill="1" applyBorder="1" applyAlignment="1">
      <alignment horizontal="center" vertical="center" wrapText="1"/>
    </xf>
    <xf numFmtId="0" fontId="16" fillId="0" borderId="0" xfId="54" applyFont="1" applyFill="1" applyBorder="1" applyAlignment="1">
      <alignment horizontal="left" vertical="center" wrapText="1"/>
    </xf>
    <xf numFmtId="177" fontId="20" fillId="0" borderId="11" xfId="54" applyNumberFormat="1" applyFont="1" applyFill="1" applyBorder="1" applyAlignment="1">
      <alignment horizontal="right" vertical="center" wrapText="1"/>
    </xf>
    <xf numFmtId="177" fontId="16" fillId="0" borderId="11" xfId="52" applyNumberFormat="1" applyFont="1" applyFill="1" applyBorder="1" applyAlignment="1">
      <alignment horizontal="right" vertical="center"/>
    </xf>
    <xf numFmtId="10" fontId="16" fillId="0" borderId="0" xfId="52" applyNumberFormat="1" applyFont="1" applyFill="1" applyBorder="1" applyAlignment="1">
      <alignment horizontal="right" vertical="center"/>
    </xf>
    <xf numFmtId="1" fontId="16" fillId="0" borderId="0" xfId="54" applyNumberFormat="1" applyFont="1" applyFill="1" applyBorder="1" applyAlignment="1">
      <alignment horizontal="left" vertical="center" wrapText="1"/>
    </xf>
    <xf numFmtId="177" fontId="20" fillId="0" borderId="8" xfId="54" applyNumberFormat="1" applyFont="1" applyFill="1" applyBorder="1" applyAlignment="1">
      <alignment horizontal="right" vertical="center" wrapText="1"/>
    </xf>
    <xf numFmtId="177" fontId="16" fillId="0" borderId="8" xfId="54" applyNumberFormat="1" applyFont="1" applyFill="1" applyBorder="1" applyAlignment="1">
      <alignment horizontal="right" vertical="center" wrapText="1"/>
    </xf>
    <xf numFmtId="177" fontId="16" fillId="0" borderId="8" xfId="52" applyNumberFormat="1" applyFont="1" applyFill="1" applyBorder="1" applyAlignment="1">
      <alignment horizontal="right" vertical="center"/>
    </xf>
    <xf numFmtId="0" fontId="14" fillId="0" borderId="0" xfId="54" applyFont="1" applyFill="1" applyBorder="1" applyAlignment="1">
      <alignment vertical="center" wrapText="1"/>
    </xf>
    <xf numFmtId="177" fontId="21" fillId="0" borderId="8" xfId="54" applyNumberFormat="1" applyFont="1" applyFill="1" applyBorder="1" applyAlignment="1">
      <alignment horizontal="right" vertical="center" wrapText="1"/>
    </xf>
    <xf numFmtId="177" fontId="14" fillId="0" borderId="8" xfId="54" applyNumberFormat="1" applyFont="1" applyFill="1" applyBorder="1" applyAlignment="1">
      <alignment horizontal="right" vertical="center" wrapText="1"/>
    </xf>
    <xf numFmtId="177" fontId="14" fillId="0" borderId="8" xfId="52" applyNumberFormat="1" applyFont="1" applyFill="1" applyBorder="1" applyAlignment="1">
      <alignment horizontal="right" vertical="center"/>
    </xf>
    <xf numFmtId="10" fontId="14" fillId="0" borderId="0" xfId="52" applyNumberFormat="1" applyFont="1" applyFill="1" applyBorder="1" applyAlignment="1">
      <alignment horizontal="right" vertical="center"/>
    </xf>
    <xf numFmtId="177" fontId="21" fillId="0" borderId="8" xfId="52" applyNumberFormat="1" applyFont="1" applyFill="1" applyBorder="1" applyAlignment="1">
      <alignment horizontal="right" vertical="center"/>
    </xf>
    <xf numFmtId="0" fontId="16" fillId="0" borderId="0" xfId="54" applyFont="1" applyFill="1" applyBorder="1" applyAlignment="1">
      <alignment vertical="center" wrapText="1"/>
    </xf>
    <xf numFmtId="177" fontId="20" fillId="0" borderId="8" xfId="52" applyNumberFormat="1" applyFont="1" applyFill="1" applyBorder="1" applyAlignment="1">
      <alignment horizontal="right" vertical="center"/>
    </xf>
    <xf numFmtId="1" fontId="14" fillId="0" borderId="0" xfId="54" applyNumberFormat="1" applyFont="1" applyFill="1" applyBorder="1" applyAlignment="1">
      <alignment vertical="center" wrapText="1"/>
    </xf>
    <xf numFmtId="177" fontId="20" fillId="0" borderId="8" xfId="54" applyNumberFormat="1" applyFont="1" applyFill="1" applyBorder="1" applyAlignment="1">
      <alignment horizontal="right" vertical="center"/>
    </xf>
    <xf numFmtId="0" fontId="14" fillId="0" borderId="0" xfId="54" applyFont="1" applyFill="1" applyBorder="1" applyAlignment="1">
      <alignment horizontal="left" vertical="center" wrapText="1" indent="2"/>
    </xf>
    <xf numFmtId="177" fontId="21" fillId="0" borderId="8" xfId="54" applyNumberFormat="1" applyFont="1" applyFill="1" applyBorder="1" applyAlignment="1">
      <alignment horizontal="right" vertical="center"/>
    </xf>
    <xf numFmtId="177" fontId="21" fillId="0" borderId="8" xfId="53" applyNumberFormat="1" applyFont="1" applyFill="1" applyBorder="1" applyAlignment="1">
      <alignment horizontal="right" vertical="center"/>
    </xf>
    <xf numFmtId="177" fontId="20" fillId="0" borderId="8" xfId="53" applyNumberFormat="1" applyFont="1" applyFill="1" applyBorder="1" applyAlignment="1">
      <alignment horizontal="right" vertical="center"/>
    </xf>
    <xf numFmtId="0" fontId="16" fillId="0" borderId="0" xfId="57" applyFont="1" applyFill="1" applyBorder="1" applyAlignment="1">
      <alignment horizontal="left" vertical="center"/>
    </xf>
    <xf numFmtId="0" fontId="14" fillId="0" borderId="0" xfId="57" applyFont="1" applyFill="1" applyBorder="1" applyAlignment="1">
      <alignment horizontal="left" vertical="center" wrapText="1" indent="2"/>
    </xf>
    <xf numFmtId="0" fontId="16" fillId="0" borderId="4" xfId="50" applyFont="1" applyFill="1" applyBorder="1" applyAlignment="1">
      <alignment horizontal="center" vertical="center" wrapText="1"/>
    </xf>
    <xf numFmtId="177" fontId="20" fillId="0" borderId="9" xfId="54" applyNumberFormat="1" applyFont="1" applyFill="1" applyBorder="1" applyAlignment="1">
      <alignment horizontal="right" vertical="center" wrapText="1"/>
    </xf>
    <xf numFmtId="10" fontId="20" fillId="0" borderId="4" xfId="54" applyNumberFormat="1" applyFont="1" applyFill="1" applyBorder="1" applyAlignment="1">
      <alignment horizontal="right" vertical="center" wrapText="1"/>
    </xf>
    <xf numFmtId="0" fontId="14" fillId="0" borderId="0" xfId="57" applyFont="1" applyFill="1" applyBorder="1" applyAlignment="1">
      <alignment horizontal="left" vertical="center" wrapText="1"/>
    </xf>
    <xf numFmtId="0" fontId="12" fillId="0" borderId="0" xfId="58" applyFont="1" applyFill="1" applyBorder="1" applyAlignment="1"/>
    <xf numFmtId="0" fontId="13" fillId="0" borderId="0" xfId="49" applyFont="1" applyFill="1" applyAlignment="1">
      <alignment horizontal="center" vertical="center" wrapText="1"/>
    </xf>
    <xf numFmtId="0" fontId="14" fillId="0" borderId="0" xfId="57" applyFont="1" applyFill="1" applyBorder="1" applyAlignment="1">
      <alignment horizontal="left" vertical="center"/>
    </xf>
    <xf numFmtId="0" fontId="10" fillId="0" borderId="1" xfId="57" applyFont="1" applyFill="1" applyBorder="1" applyAlignment="1">
      <alignment horizontal="center" vertical="center"/>
    </xf>
    <xf numFmtId="0" fontId="10" fillId="0" borderId="10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178" fontId="14" fillId="0" borderId="11" xfId="57" applyNumberFormat="1" applyFont="1" applyFill="1" applyBorder="1" applyAlignment="1">
      <alignment horizontal="right" vertical="center"/>
    </xf>
    <xf numFmtId="177" fontId="14" fillId="0" borderId="3" xfId="57" applyNumberFormat="1" applyFont="1" applyFill="1" applyBorder="1" applyAlignment="1">
      <alignment horizontal="right" vertical="center"/>
    </xf>
    <xf numFmtId="0" fontId="14" fillId="0" borderId="0" xfId="57" applyFont="1" applyFill="1" applyBorder="1" applyAlignment="1">
      <alignment horizontal="left" vertical="center" indent="2"/>
    </xf>
    <xf numFmtId="178" fontId="14" fillId="0" borderId="8" xfId="57" applyNumberFormat="1" applyFont="1" applyFill="1" applyBorder="1" applyAlignment="1">
      <alignment horizontal="right" vertical="center"/>
    </xf>
    <xf numFmtId="0" fontId="14" fillId="0" borderId="3" xfId="57" applyFont="1" applyFill="1" applyBorder="1" applyAlignment="1">
      <alignment vertical="center"/>
    </xf>
    <xf numFmtId="0" fontId="14" fillId="0" borderId="3" xfId="57" applyFont="1" applyFill="1" applyBorder="1" applyAlignment="1">
      <alignment horizontal="left" vertical="center" indent="2"/>
    </xf>
    <xf numFmtId="179" fontId="14" fillId="0" borderId="8" xfId="52" applyNumberFormat="1" applyFont="1" applyFill="1" applyBorder="1" applyAlignment="1">
      <alignment vertical="center"/>
    </xf>
    <xf numFmtId="178" fontId="16" fillId="0" borderId="3" xfId="57" applyNumberFormat="1" applyFont="1" applyFill="1" applyBorder="1" applyAlignment="1">
      <alignment vertical="center"/>
    </xf>
    <xf numFmtId="176" fontId="14" fillId="0" borderId="3" xfId="57" applyNumberFormat="1" applyFont="1" applyFill="1" applyBorder="1" applyAlignment="1">
      <alignment horizontal="center" vertical="center"/>
    </xf>
    <xf numFmtId="178" fontId="14" fillId="0" borderId="3" xfId="57" applyNumberFormat="1" applyFont="1" applyFill="1" applyBorder="1" applyAlignment="1">
      <alignment vertical="center"/>
    </xf>
    <xf numFmtId="0" fontId="12" fillId="0" borderId="3" xfId="58" applyFont="1" applyFill="1" applyBorder="1" applyAlignment="1"/>
    <xf numFmtId="0" fontId="16" fillId="0" borderId="4" xfId="57" applyFont="1" applyFill="1" applyBorder="1" applyAlignment="1">
      <alignment horizontal="center" vertical="center"/>
    </xf>
    <xf numFmtId="178" fontId="16" fillId="0" borderId="9" xfId="57" applyNumberFormat="1" applyFont="1" applyFill="1" applyBorder="1" applyAlignment="1">
      <alignment horizontal="right" vertical="center"/>
    </xf>
    <xf numFmtId="0" fontId="16" fillId="0" borderId="9" xfId="57" applyFont="1" applyFill="1" applyBorder="1" applyAlignment="1">
      <alignment horizontal="center" vertical="center"/>
    </xf>
    <xf numFmtId="178" fontId="16" fillId="0" borderId="4" xfId="57" applyNumberFormat="1" applyFont="1" applyFill="1" applyBorder="1" applyAlignment="1">
      <alignment vertical="center"/>
    </xf>
    <xf numFmtId="0" fontId="1" fillId="2" borderId="0" xfId="58" applyFont="1" applyFill="1" applyBorder="1" applyAlignment="1"/>
    <xf numFmtId="176" fontId="10" fillId="0" borderId="2" xfId="54" applyNumberFormat="1" applyFont="1" applyFill="1" applyBorder="1" applyAlignment="1">
      <alignment horizontal="center" vertical="center" wrapText="1"/>
    </xf>
    <xf numFmtId="177" fontId="20" fillId="0" borderId="11" xfId="51" applyNumberFormat="1" applyFont="1" applyFill="1" applyBorder="1" applyAlignment="1">
      <alignment horizontal="right" vertical="center"/>
    </xf>
    <xf numFmtId="10" fontId="20" fillId="0" borderId="11" xfId="52" applyNumberFormat="1" applyFont="1" applyFill="1" applyBorder="1" applyAlignment="1">
      <alignment horizontal="right" vertical="center"/>
    </xf>
    <xf numFmtId="10" fontId="20" fillId="0" borderId="0" xfId="52" applyNumberFormat="1" applyFont="1" applyFill="1" applyBorder="1" applyAlignment="1">
      <alignment horizontal="right" vertical="center"/>
    </xf>
    <xf numFmtId="10" fontId="20" fillId="0" borderId="8" xfId="52" applyNumberFormat="1" applyFont="1" applyFill="1" applyBorder="1" applyAlignment="1">
      <alignment horizontal="right" vertical="center"/>
    </xf>
    <xf numFmtId="10" fontId="21" fillId="0" borderId="8" xfId="52" applyNumberFormat="1" applyFont="1" applyFill="1" applyBorder="1" applyAlignment="1">
      <alignment horizontal="right" vertical="center"/>
    </xf>
    <xf numFmtId="10" fontId="21" fillId="0" borderId="0" xfId="52" applyNumberFormat="1" applyFont="1" applyFill="1" applyBorder="1" applyAlignment="1">
      <alignment horizontal="right" vertical="center"/>
    </xf>
    <xf numFmtId="10" fontId="21" fillId="0" borderId="0" xfId="54" applyNumberFormat="1" applyFont="1" applyFill="1" applyBorder="1" applyAlignment="1" applyProtection="1">
      <alignment horizontal="right" vertical="center"/>
      <protection locked="0"/>
    </xf>
    <xf numFmtId="10" fontId="20" fillId="0" borderId="0" xfId="54" applyNumberFormat="1" applyFont="1" applyFill="1" applyBorder="1" applyAlignment="1" applyProtection="1">
      <alignment horizontal="right" vertical="center"/>
      <protection locked="0"/>
    </xf>
    <xf numFmtId="10" fontId="21" fillId="0" borderId="8" xfId="52" applyNumberFormat="1" applyFont="1" applyFill="1" applyBorder="1" applyAlignment="1">
      <alignment vertical="center"/>
    </xf>
    <xf numFmtId="10" fontId="21" fillId="0" borderId="0" xfId="54" applyNumberFormat="1" applyFont="1" applyFill="1" applyBorder="1" applyAlignment="1" applyProtection="1">
      <alignment vertical="center"/>
      <protection locked="0"/>
    </xf>
    <xf numFmtId="10" fontId="20" fillId="0" borderId="8" xfId="52" applyNumberFormat="1" applyFont="1" applyFill="1" applyBorder="1" applyAlignment="1">
      <alignment vertical="center"/>
    </xf>
    <xf numFmtId="10" fontId="20" fillId="0" borderId="0" xfId="54" applyNumberFormat="1" applyFont="1" applyFill="1" applyBorder="1" applyAlignment="1" applyProtection="1">
      <alignment vertical="center"/>
      <protection locked="0"/>
    </xf>
    <xf numFmtId="10" fontId="20" fillId="0" borderId="9" xfId="54" applyNumberFormat="1" applyFont="1" applyFill="1" applyBorder="1" applyAlignment="1" applyProtection="1">
      <alignment horizontal="right" vertical="center"/>
      <protection locked="0"/>
    </xf>
    <xf numFmtId="10" fontId="20" fillId="0" borderId="4" xfId="54" applyNumberFormat="1" applyFont="1" applyFill="1" applyBorder="1" applyAlignment="1" applyProtection="1">
      <alignment horizontal="right" vertical="center"/>
      <protection locked="0"/>
    </xf>
    <xf numFmtId="0" fontId="14" fillId="0" borderId="0" xfId="57" applyFont="1" applyFill="1" applyAlignment="1">
      <alignment horizontal="left" vertical="center" wrapText="1"/>
    </xf>
    <xf numFmtId="0" fontId="10" fillId="0" borderId="2" xfId="57" applyFont="1" applyFill="1" applyBorder="1" applyAlignment="1">
      <alignment horizontal="center" vertical="center" wrapText="1"/>
    </xf>
    <xf numFmtId="177" fontId="14" fillId="0" borderId="3" xfId="57" applyNumberFormat="1" applyFont="1" applyBorder="1" applyAlignment="1">
      <alignment horizontal="right" vertical="center"/>
    </xf>
    <xf numFmtId="177" fontId="14" fillId="0" borderId="8" xfId="55" applyNumberFormat="1" applyFont="1" applyFill="1" applyBorder="1" applyAlignment="1">
      <alignment vertical="center"/>
    </xf>
    <xf numFmtId="177" fontId="14" fillId="0" borderId="3" xfId="58" applyNumberFormat="1" applyFont="1" applyFill="1" applyBorder="1" applyAlignment="1">
      <alignment horizontal="right" vertical="center"/>
    </xf>
    <xf numFmtId="177" fontId="16" fillId="0" borderId="4" xfId="57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22" fillId="0" borderId="0" xfId="0" applyFont="1" applyFill="1" applyBorder="1" applyAlignment="1">
      <alignment horizontal="distributed"/>
    </xf>
    <xf numFmtId="0" fontId="23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预算报人大表格（八张快报数） 2 2" xfId="49"/>
    <cellStyle name="好_县市旗测算-新科目（20080626）_民生政策最低支出需求 3 3 2" xfId="50"/>
    <cellStyle name="差_测算结果_财力性转移支付2010年预算参考数 5" xfId="51"/>
    <cellStyle name="差_县市旗测算20080508_财力性转移支付2010年预算参考数 3 2" xfId="52"/>
    <cellStyle name="差_安徽 缺口县区测算(地方填报)1 5 2" xfId="53"/>
    <cellStyle name="40% - Accent5 4 2" xfId="54"/>
    <cellStyle name="常规_2007年地方预算表格（修订2版） 2 2" xfId="55"/>
    <cellStyle name="常规_2007年地方预算表格（修订2版） 2" xfId="56"/>
    <cellStyle name="常规 10 2 2 2 2 2" xfId="57"/>
    <cellStyle name="常规 3" xfId="58"/>
    <cellStyle name="常规_表1-2 2016年一般公共预算收支执行情况表" xfId="59"/>
    <cellStyle name="常规_2007年地方预算表格（修订2版） 4 2 2" xfId="60"/>
    <cellStyle name="常规_2007年地方预算表格（修订2版） 3 2" xfId="61"/>
    <cellStyle name="常规 10 2 2 2 2" xfId="62"/>
    <cellStyle name="常规 4" xfId="63"/>
    <cellStyle name="千位分隔 10" xfId="64"/>
    <cellStyle name="常规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topLeftCell="A3" workbookViewId="0">
      <selection activeCell="B12" sqref="B12"/>
    </sheetView>
  </sheetViews>
  <sheetFormatPr defaultColWidth="10.2857142857143" defaultRowHeight="14.25" outlineLevelCol="1"/>
  <cols>
    <col min="1" max="1" width="20.1428571428571" style="165" customWidth="1"/>
    <col min="2" max="2" width="76.8571428571429" style="165" customWidth="1"/>
    <col min="3" max="16384" width="10.2857142857143" style="165"/>
  </cols>
  <sheetData>
    <row r="1" s="165" customFormat="1" ht="18.75" spans="1:2">
      <c r="A1" s="166"/>
      <c r="B1" s="167"/>
    </row>
    <row r="2" s="165" customFormat="1" ht="22.5" spans="1:2">
      <c r="A2" s="168" t="s">
        <v>0</v>
      </c>
      <c r="B2" s="167"/>
    </row>
    <row r="3" s="165" customFormat="1" ht="18.75" spans="1:2">
      <c r="A3" s="169" t="s">
        <v>1</v>
      </c>
      <c r="B3" s="167"/>
    </row>
    <row r="4" s="165" customFormat="1" spans="1:2">
      <c r="A4" s="167"/>
      <c r="B4" s="167"/>
    </row>
    <row r="5" s="165" customFormat="1" spans="1:2">
      <c r="A5" s="167"/>
      <c r="B5" s="167"/>
    </row>
    <row r="6" s="165" customFormat="1" spans="1:2">
      <c r="A6" s="167"/>
      <c r="B6" s="167"/>
    </row>
    <row r="7" s="165" customFormat="1" ht="27" customHeight="1" spans="1:2">
      <c r="A7" s="167"/>
      <c r="B7" s="167"/>
    </row>
    <row r="8" s="165" customFormat="1" spans="1:2">
      <c r="A8" s="167"/>
      <c r="B8" s="167"/>
    </row>
    <row r="9" s="165" customFormat="1" spans="1:2">
      <c r="A9" s="167"/>
      <c r="B9" s="167"/>
    </row>
    <row r="10" s="165" customFormat="1" spans="1:2">
      <c r="A10" s="170" t="s">
        <v>2</v>
      </c>
      <c r="B10" s="170"/>
    </row>
    <row r="11" s="165" customFormat="1" ht="87" customHeight="1" spans="1:2">
      <c r="A11" s="170"/>
      <c r="B11" s="170"/>
    </row>
    <row r="12" s="165" customFormat="1" ht="185" customHeight="1"/>
    <row r="18" s="165" customFormat="1" ht="20.25" spans="1:2">
      <c r="A18" s="171" t="s">
        <v>3</v>
      </c>
      <c r="B18" s="171"/>
    </row>
    <row r="19" s="165" customFormat="1" ht="20.25" spans="1:2">
      <c r="A19" s="172"/>
      <c r="B19" s="172"/>
    </row>
  </sheetData>
  <mergeCells count="3">
    <mergeCell ref="A18:B18"/>
    <mergeCell ref="A19:B19"/>
    <mergeCell ref="A10:B11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97"/>
  <sheetViews>
    <sheetView view="pageBreakPreview" zoomScaleNormal="100" workbookViewId="0">
      <selection activeCell="C23" sqref="C23"/>
    </sheetView>
  </sheetViews>
  <sheetFormatPr defaultColWidth="9.14285714285714" defaultRowHeight="13.5"/>
  <cols>
    <col min="1" max="1" width="68.2857142857143" style="3" customWidth="1"/>
    <col min="2" max="2" width="15.4285714285714" style="3" customWidth="1"/>
    <col min="3" max="16384" width="9.14285714285714" style="4"/>
  </cols>
  <sheetData>
    <row r="1" s="1" customFormat="1" ht="14.25" spans="1:244">
      <c r="A1" s="5" t="s">
        <v>508</v>
      </c>
      <c r="B1" s="5"/>
      <c r="IJ1" s="4"/>
    </row>
    <row r="2" ht="21" spans="1:2">
      <c r="A2" s="6" t="s">
        <v>509</v>
      </c>
      <c r="B2" s="6"/>
    </row>
    <row r="3" s="1" customFormat="1" ht="19.9" customHeight="1" spans="1:244">
      <c r="A3" s="7"/>
      <c r="B3" s="8" t="s">
        <v>6</v>
      </c>
      <c r="IJ3" s="4"/>
    </row>
    <row r="4" s="2" customFormat="1" ht="28.15" customHeight="1" spans="1:2">
      <c r="A4" s="9" t="s">
        <v>7</v>
      </c>
      <c r="B4" s="10" t="s">
        <v>433</v>
      </c>
    </row>
    <row r="5" ht="27" customHeight="1" spans="1:2">
      <c r="A5" s="11" t="s">
        <v>510</v>
      </c>
      <c r="B5" s="12">
        <f>B6+B9+B31+B33+B46+B64+B66+B72+B91+B95+B93</f>
        <v>53870</v>
      </c>
    </row>
    <row r="6" ht="27" customHeight="1" spans="1:2">
      <c r="A6" s="13" t="s">
        <v>97</v>
      </c>
      <c r="B6" s="12">
        <f>SUM(B7:B8)</f>
        <v>7</v>
      </c>
    </row>
    <row r="7" ht="27" customHeight="1" spans="1:2">
      <c r="A7" s="14" t="s">
        <v>511</v>
      </c>
      <c r="B7" s="15">
        <v>2</v>
      </c>
    </row>
    <row r="8" ht="27" customHeight="1" spans="1:2">
      <c r="A8" s="14" t="s">
        <v>512</v>
      </c>
      <c r="B8" s="15">
        <v>5</v>
      </c>
    </row>
    <row r="9" ht="27" customHeight="1" spans="1:2">
      <c r="A9" s="13" t="s">
        <v>176</v>
      </c>
      <c r="B9" s="12">
        <f>SUM(B10:B30)</f>
        <v>10350</v>
      </c>
    </row>
    <row r="10" ht="27" customHeight="1" spans="1:2">
      <c r="A10" s="14" t="s">
        <v>513</v>
      </c>
      <c r="B10" s="15">
        <v>454</v>
      </c>
    </row>
    <row r="11" ht="27" customHeight="1" spans="1:2">
      <c r="A11" s="14" t="s">
        <v>514</v>
      </c>
      <c r="B11" s="15">
        <v>166</v>
      </c>
    </row>
    <row r="12" ht="27" customHeight="1" spans="1:2">
      <c r="A12" s="14" t="s">
        <v>515</v>
      </c>
      <c r="B12" s="15">
        <v>41</v>
      </c>
    </row>
    <row r="13" ht="27" customHeight="1" spans="1:2">
      <c r="A13" s="14" t="s">
        <v>516</v>
      </c>
      <c r="B13" s="15">
        <v>388</v>
      </c>
    </row>
    <row r="14" ht="27" customHeight="1" spans="1:2">
      <c r="A14" s="14" t="s">
        <v>517</v>
      </c>
      <c r="B14" s="15">
        <v>91</v>
      </c>
    </row>
    <row r="15" ht="27" customHeight="1" spans="1:2">
      <c r="A15" s="14" t="s">
        <v>518</v>
      </c>
      <c r="B15" s="15">
        <v>28</v>
      </c>
    </row>
    <row r="16" ht="27" customHeight="1" spans="1:2">
      <c r="A16" s="14" t="s">
        <v>519</v>
      </c>
      <c r="B16" s="15">
        <v>17</v>
      </c>
    </row>
    <row r="17" ht="27" customHeight="1" spans="1:2">
      <c r="A17" s="14" t="s">
        <v>520</v>
      </c>
      <c r="B17" s="15">
        <v>32</v>
      </c>
    </row>
    <row r="18" ht="27" customHeight="1" spans="1:2">
      <c r="A18" s="14" t="s">
        <v>521</v>
      </c>
      <c r="B18" s="15">
        <v>2992</v>
      </c>
    </row>
    <row r="19" ht="27" customHeight="1" spans="1:2">
      <c r="A19" s="14" t="s">
        <v>522</v>
      </c>
      <c r="B19" s="15">
        <v>3746</v>
      </c>
    </row>
    <row r="20" ht="27" customHeight="1" spans="1:2">
      <c r="A20" s="14" t="s">
        <v>523</v>
      </c>
      <c r="B20" s="15">
        <v>130</v>
      </c>
    </row>
    <row r="21" ht="27" customHeight="1" spans="1:2">
      <c r="A21" s="14" t="s">
        <v>524</v>
      </c>
      <c r="B21" s="15">
        <v>738</v>
      </c>
    </row>
    <row r="22" ht="27" customHeight="1" spans="1:2">
      <c r="A22" s="14" t="s">
        <v>525</v>
      </c>
      <c r="B22" s="15">
        <v>66</v>
      </c>
    </row>
    <row r="23" ht="27" customHeight="1" spans="1:2">
      <c r="A23" s="14" t="s">
        <v>526</v>
      </c>
      <c r="B23" s="15">
        <v>231</v>
      </c>
    </row>
    <row r="24" ht="27" customHeight="1" spans="1:2">
      <c r="A24" s="14" t="s">
        <v>527</v>
      </c>
      <c r="B24" s="15">
        <v>11</v>
      </c>
    </row>
    <row r="25" ht="27" customHeight="1" spans="1:2">
      <c r="A25" s="14" t="s">
        <v>528</v>
      </c>
      <c r="B25" s="15">
        <v>131</v>
      </c>
    </row>
    <row r="26" ht="27" customHeight="1" spans="1:2">
      <c r="A26" s="14" t="s">
        <v>529</v>
      </c>
      <c r="B26" s="15">
        <v>537</v>
      </c>
    </row>
    <row r="27" ht="27" customHeight="1" spans="1:2">
      <c r="A27" s="14" t="s">
        <v>530</v>
      </c>
      <c r="B27" s="15">
        <v>43</v>
      </c>
    </row>
    <row r="28" ht="27" customHeight="1" spans="1:2">
      <c r="A28" s="14" t="s">
        <v>531</v>
      </c>
      <c r="B28" s="15">
        <v>12</v>
      </c>
    </row>
    <row r="29" ht="27" customHeight="1" spans="1:2">
      <c r="A29" s="14" t="s">
        <v>532</v>
      </c>
      <c r="B29" s="15">
        <v>30</v>
      </c>
    </row>
    <row r="30" ht="27" customHeight="1" spans="1:2">
      <c r="A30" s="14" t="s">
        <v>533</v>
      </c>
      <c r="B30" s="15">
        <v>466</v>
      </c>
    </row>
    <row r="31" ht="27" customHeight="1" spans="1:2">
      <c r="A31" s="13" t="s">
        <v>203</v>
      </c>
      <c r="B31" s="12">
        <v>41</v>
      </c>
    </row>
    <row r="32" ht="27" customHeight="1" spans="1:2">
      <c r="A32" s="14" t="s">
        <v>534</v>
      </c>
      <c r="B32" s="15">
        <v>41</v>
      </c>
    </row>
    <row r="33" ht="27" customHeight="1" spans="1:2">
      <c r="A33" s="13" t="s">
        <v>215</v>
      </c>
      <c r="B33" s="12">
        <f>SUM(B34:B45)</f>
        <v>17056</v>
      </c>
    </row>
    <row r="34" ht="27" customHeight="1" spans="1:2">
      <c r="A34" s="14" t="s">
        <v>535</v>
      </c>
      <c r="B34" s="15">
        <v>201</v>
      </c>
    </row>
    <row r="35" ht="27" customHeight="1" spans="1:2">
      <c r="A35" s="14" t="s">
        <v>536</v>
      </c>
      <c r="B35" s="15">
        <v>2712</v>
      </c>
    </row>
    <row r="36" ht="27" customHeight="1" spans="1:2">
      <c r="A36" s="14" t="s">
        <v>537</v>
      </c>
      <c r="B36" s="15">
        <v>7804</v>
      </c>
    </row>
    <row r="37" ht="27" customHeight="1" spans="1:2">
      <c r="A37" s="14" t="s">
        <v>538</v>
      </c>
      <c r="B37" s="15">
        <v>707</v>
      </c>
    </row>
    <row r="38" ht="27" customHeight="1" spans="1:2">
      <c r="A38" s="14" t="s">
        <v>539</v>
      </c>
      <c r="B38" s="15">
        <v>932</v>
      </c>
    </row>
    <row r="39" ht="27" customHeight="1" spans="1:2">
      <c r="A39" s="14" t="s">
        <v>540</v>
      </c>
      <c r="B39" s="15">
        <v>2</v>
      </c>
    </row>
    <row r="40" ht="27" customHeight="1" spans="1:2">
      <c r="A40" s="14" t="s">
        <v>541</v>
      </c>
      <c r="B40" s="15">
        <v>1017</v>
      </c>
    </row>
    <row r="41" ht="27" customHeight="1" spans="1:2">
      <c r="A41" s="14" t="s">
        <v>542</v>
      </c>
      <c r="B41" s="15">
        <v>2975</v>
      </c>
    </row>
    <row r="42" ht="27" customHeight="1" spans="1:2">
      <c r="A42" s="14" t="s">
        <v>543</v>
      </c>
      <c r="B42" s="15">
        <v>101</v>
      </c>
    </row>
    <row r="43" ht="27" customHeight="1" spans="1:2">
      <c r="A43" s="14" t="s">
        <v>544</v>
      </c>
      <c r="B43" s="15">
        <v>522</v>
      </c>
    </row>
    <row r="44" ht="27" customHeight="1" spans="1:2">
      <c r="A44" s="14" t="s">
        <v>545</v>
      </c>
      <c r="B44" s="15">
        <v>45</v>
      </c>
    </row>
    <row r="45" ht="27" customHeight="1" spans="1:2">
      <c r="A45" s="14" t="s">
        <v>546</v>
      </c>
      <c r="B45" s="15">
        <v>38</v>
      </c>
    </row>
    <row r="46" ht="27" customHeight="1" spans="1:2">
      <c r="A46" s="13" t="s">
        <v>278</v>
      </c>
      <c r="B46" s="12">
        <f>SUM(B47:B63)</f>
        <v>21751</v>
      </c>
    </row>
    <row r="47" ht="27" customHeight="1" spans="1:2">
      <c r="A47" s="14" t="s">
        <v>547</v>
      </c>
      <c r="B47" s="15">
        <v>4945</v>
      </c>
    </row>
    <row r="48" ht="27" customHeight="1" spans="1:2">
      <c r="A48" s="14" t="s">
        <v>548</v>
      </c>
      <c r="B48" s="15">
        <v>92</v>
      </c>
    </row>
    <row r="49" ht="27" customHeight="1" spans="1:2">
      <c r="A49" s="14" t="s">
        <v>549</v>
      </c>
      <c r="B49" s="15">
        <v>277</v>
      </c>
    </row>
    <row r="50" ht="27" customHeight="1" spans="1:2">
      <c r="A50" s="14" t="s">
        <v>550</v>
      </c>
      <c r="B50" s="15">
        <v>100</v>
      </c>
    </row>
    <row r="51" ht="27" customHeight="1" spans="1:2">
      <c r="A51" s="14" t="s">
        <v>551</v>
      </c>
      <c r="B51" s="15">
        <v>11618</v>
      </c>
    </row>
    <row r="52" ht="27" customHeight="1" spans="1:2">
      <c r="A52" s="14" t="s">
        <v>552</v>
      </c>
      <c r="B52" s="15">
        <v>42</v>
      </c>
    </row>
    <row r="53" ht="27" customHeight="1" spans="1:2">
      <c r="A53" s="14" t="s">
        <v>553</v>
      </c>
      <c r="B53" s="15">
        <v>542</v>
      </c>
    </row>
    <row r="54" ht="27" customHeight="1" spans="1:2">
      <c r="A54" s="14" t="s">
        <v>554</v>
      </c>
      <c r="B54" s="15">
        <v>128</v>
      </c>
    </row>
    <row r="55" ht="27" customHeight="1" spans="1:2">
      <c r="A55" s="14" t="s">
        <v>555</v>
      </c>
      <c r="B55" s="15">
        <v>44</v>
      </c>
    </row>
    <row r="56" ht="27" customHeight="1" spans="1:2">
      <c r="A56" s="14" t="s">
        <v>556</v>
      </c>
      <c r="B56" s="15">
        <v>10</v>
      </c>
    </row>
    <row r="57" ht="27" customHeight="1" spans="1:2">
      <c r="A57" s="14" t="s">
        <v>557</v>
      </c>
      <c r="B57" s="15">
        <v>204</v>
      </c>
    </row>
    <row r="58" ht="27" customHeight="1" spans="1:2">
      <c r="A58" s="14" t="s">
        <v>558</v>
      </c>
      <c r="B58" s="15">
        <v>2625</v>
      </c>
    </row>
    <row r="59" ht="27" customHeight="1" spans="1:2">
      <c r="A59" s="14" t="s">
        <v>559</v>
      </c>
      <c r="B59" s="15">
        <v>62</v>
      </c>
    </row>
    <row r="60" ht="27" customHeight="1" spans="1:2">
      <c r="A60" s="14" t="s">
        <v>560</v>
      </c>
      <c r="B60" s="15">
        <v>1049</v>
      </c>
    </row>
    <row r="61" ht="27" customHeight="1" spans="1:2">
      <c r="A61" s="14" t="s">
        <v>561</v>
      </c>
      <c r="B61" s="15">
        <v>8</v>
      </c>
    </row>
    <row r="62" ht="27" customHeight="1" spans="1:2">
      <c r="A62" s="14" t="s">
        <v>562</v>
      </c>
      <c r="B62" s="15">
        <v>3</v>
      </c>
    </row>
    <row r="63" ht="27" customHeight="1" spans="1:2">
      <c r="A63" s="14" t="s">
        <v>563</v>
      </c>
      <c r="B63" s="15">
        <v>2</v>
      </c>
    </row>
    <row r="64" ht="27" customHeight="1" spans="1:2">
      <c r="A64" s="13" t="s">
        <v>318</v>
      </c>
      <c r="B64" s="12">
        <v>92</v>
      </c>
    </row>
    <row r="65" ht="27" customHeight="1" spans="1:2">
      <c r="A65" s="14" t="s">
        <v>564</v>
      </c>
      <c r="B65" s="15">
        <v>92</v>
      </c>
    </row>
    <row r="66" ht="27" customHeight="1" spans="1:2">
      <c r="A66" s="13" t="s">
        <v>326</v>
      </c>
      <c r="B66" s="12">
        <f>SUM(B67:B71)</f>
        <v>653</v>
      </c>
    </row>
    <row r="67" ht="27" customHeight="1" spans="1:2">
      <c r="A67" s="14" t="s">
        <v>565</v>
      </c>
      <c r="B67" s="15">
        <v>96</v>
      </c>
    </row>
    <row r="68" ht="27" customHeight="1" spans="1:2">
      <c r="A68" s="14" t="s">
        <v>566</v>
      </c>
      <c r="B68" s="15">
        <v>2</v>
      </c>
    </row>
    <row r="69" ht="27" customHeight="1" spans="1:2">
      <c r="A69" s="14" t="s">
        <v>567</v>
      </c>
      <c r="B69" s="15">
        <v>11</v>
      </c>
    </row>
    <row r="70" ht="27" customHeight="1" spans="1:2">
      <c r="A70" s="14" t="s">
        <v>568</v>
      </c>
      <c r="B70" s="15">
        <v>208</v>
      </c>
    </row>
    <row r="71" ht="27" customHeight="1" spans="1:2">
      <c r="A71" s="14" t="s">
        <v>569</v>
      </c>
      <c r="B71" s="15">
        <v>336</v>
      </c>
    </row>
    <row r="72" ht="27" customHeight="1" spans="1:2">
      <c r="A72" s="13" t="s">
        <v>336</v>
      </c>
      <c r="B72" s="12">
        <f>SUM(B73:B90)</f>
        <v>3335</v>
      </c>
    </row>
    <row r="73" ht="27" customHeight="1" spans="1:2">
      <c r="A73" s="14" t="s">
        <v>570</v>
      </c>
      <c r="B73" s="15">
        <v>209</v>
      </c>
    </row>
    <row r="74" ht="27" customHeight="1" spans="1:2">
      <c r="A74" s="14" t="s">
        <v>571</v>
      </c>
      <c r="B74" s="15">
        <v>600</v>
      </c>
    </row>
    <row r="75" ht="27" customHeight="1" spans="1:2">
      <c r="A75" s="14" t="s">
        <v>572</v>
      </c>
      <c r="B75" s="15">
        <v>19</v>
      </c>
    </row>
    <row r="76" ht="27" customHeight="1" spans="1:2">
      <c r="A76" s="14" t="s">
        <v>573</v>
      </c>
      <c r="B76" s="15">
        <v>9</v>
      </c>
    </row>
    <row r="77" ht="27" customHeight="1" spans="1:2">
      <c r="A77" s="14" t="s">
        <v>574</v>
      </c>
      <c r="B77" s="15">
        <v>4</v>
      </c>
    </row>
    <row r="78" ht="27" customHeight="1" spans="1:2">
      <c r="A78" s="14" t="s">
        <v>575</v>
      </c>
      <c r="B78" s="15">
        <v>809</v>
      </c>
    </row>
    <row r="79" ht="27" customHeight="1" spans="1:2">
      <c r="A79" s="14" t="s">
        <v>576</v>
      </c>
      <c r="B79" s="15">
        <v>25</v>
      </c>
    </row>
    <row r="80" ht="27" customHeight="1" spans="1:2">
      <c r="A80" s="14" t="s">
        <v>577</v>
      </c>
      <c r="B80" s="15">
        <v>212</v>
      </c>
    </row>
    <row r="81" ht="27" customHeight="1" spans="1:2">
      <c r="A81" s="14" t="s">
        <v>578</v>
      </c>
      <c r="B81" s="15">
        <v>425</v>
      </c>
    </row>
    <row r="82" ht="27" customHeight="1" spans="1:2">
      <c r="A82" s="14" t="s">
        <v>579</v>
      </c>
      <c r="B82" s="15">
        <v>95</v>
      </c>
    </row>
    <row r="83" ht="27" customHeight="1" spans="1:2">
      <c r="A83" s="14" t="s">
        <v>580</v>
      </c>
      <c r="B83" s="15">
        <v>240</v>
      </c>
    </row>
    <row r="84" ht="27" customHeight="1" spans="1:2">
      <c r="A84" s="14" t="s">
        <v>581</v>
      </c>
      <c r="B84" s="15">
        <v>605</v>
      </c>
    </row>
    <row r="85" ht="27" customHeight="1" spans="1:2">
      <c r="A85" s="14" t="s">
        <v>582</v>
      </c>
      <c r="B85" s="15">
        <v>31</v>
      </c>
    </row>
    <row r="86" ht="27" customHeight="1" spans="1:2">
      <c r="A86" s="14" t="s">
        <v>583</v>
      </c>
      <c r="B86" s="15">
        <v>14</v>
      </c>
    </row>
    <row r="87" ht="27" customHeight="1" spans="1:2">
      <c r="A87" s="14" t="s">
        <v>584</v>
      </c>
      <c r="B87" s="15">
        <v>13</v>
      </c>
    </row>
    <row r="88" ht="27" customHeight="1" spans="1:2">
      <c r="A88" s="14" t="s">
        <v>585</v>
      </c>
      <c r="B88" s="15">
        <v>7</v>
      </c>
    </row>
    <row r="89" ht="27" customHeight="1" spans="1:2">
      <c r="A89" s="14" t="s">
        <v>586</v>
      </c>
      <c r="B89" s="15">
        <v>15</v>
      </c>
    </row>
    <row r="90" ht="27" customHeight="1" spans="1:2">
      <c r="A90" s="14" t="s">
        <v>587</v>
      </c>
      <c r="B90" s="15">
        <v>3</v>
      </c>
    </row>
    <row r="91" ht="27" customHeight="1" spans="1:2">
      <c r="A91" s="13" t="s">
        <v>588</v>
      </c>
      <c r="B91" s="12">
        <v>489</v>
      </c>
    </row>
    <row r="92" ht="27" customHeight="1" spans="1:2">
      <c r="A92" s="14" t="s">
        <v>589</v>
      </c>
      <c r="B92" s="15">
        <v>489</v>
      </c>
    </row>
    <row r="93" ht="27" customHeight="1" spans="1:2">
      <c r="A93" s="13" t="s">
        <v>590</v>
      </c>
      <c r="B93" s="12">
        <v>2</v>
      </c>
    </row>
    <row r="94" ht="27" customHeight="1" spans="1:2">
      <c r="A94" s="14" t="s">
        <v>591</v>
      </c>
      <c r="B94" s="15">
        <v>2</v>
      </c>
    </row>
    <row r="95" ht="27" customHeight="1" spans="1:2">
      <c r="A95" s="13" t="s">
        <v>592</v>
      </c>
      <c r="B95" s="12">
        <f>B96+B97</f>
        <v>94</v>
      </c>
    </row>
    <row r="96" ht="27" customHeight="1" spans="1:2">
      <c r="A96" s="14" t="s">
        <v>593</v>
      </c>
      <c r="B96" s="15">
        <v>15</v>
      </c>
    </row>
    <row r="97" ht="27" customHeight="1" spans="1:2">
      <c r="A97" s="16" t="s">
        <v>594</v>
      </c>
      <c r="B97" s="17">
        <v>79</v>
      </c>
    </row>
  </sheetData>
  <autoFilter xmlns:etc="http://www.wps.cn/officeDocument/2017/etCustomData" ref="A4:IJ97" etc:filterBottomFollowUsedRange="0">
    <extLst/>
  </autoFilter>
  <mergeCells count="1">
    <mergeCell ref="A2:B2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view="pageBreakPreview" zoomScaleNormal="100" workbookViewId="0">
      <selection activeCell="D13" sqref="D13:D14"/>
    </sheetView>
  </sheetViews>
  <sheetFormatPr defaultColWidth="9.14285714285714" defaultRowHeight="14.25" outlineLevelCol="3"/>
  <cols>
    <col min="1" max="1" width="36" style="122" customWidth="1"/>
    <col min="2" max="2" width="15" style="122" customWidth="1"/>
    <col min="3" max="3" width="36" style="122" customWidth="1"/>
    <col min="4" max="4" width="11.4285714285714" style="122" customWidth="1"/>
    <col min="5" max="16384" width="9.14285714285714" style="86"/>
  </cols>
  <sheetData>
    <row r="1" spans="1:4">
      <c r="A1" s="20" t="s">
        <v>4</v>
      </c>
      <c r="B1" s="20"/>
      <c r="C1" s="58"/>
      <c r="D1" s="58"/>
    </row>
    <row r="2" ht="21" spans="1:4">
      <c r="A2" s="123" t="s">
        <v>5</v>
      </c>
      <c r="B2" s="123"/>
      <c r="C2" s="123"/>
      <c r="D2" s="123"/>
    </row>
    <row r="3" ht="18" customHeight="1" spans="1:4">
      <c r="A3" s="124"/>
      <c r="B3" s="124"/>
      <c r="C3" s="124"/>
      <c r="D3" s="25" t="s">
        <v>6</v>
      </c>
    </row>
    <row r="4" ht="23.1" customHeight="1" spans="1:4">
      <c r="A4" s="125" t="s">
        <v>7</v>
      </c>
      <c r="B4" s="160" t="s">
        <v>8</v>
      </c>
      <c r="C4" s="160" t="s">
        <v>7</v>
      </c>
      <c r="D4" s="160" t="s">
        <v>8</v>
      </c>
    </row>
    <row r="5" ht="23.1" customHeight="1" spans="1:4">
      <c r="A5" s="116" t="s">
        <v>9</v>
      </c>
      <c r="B5" s="128">
        <v>93301</v>
      </c>
      <c r="C5" s="116" t="s">
        <v>10</v>
      </c>
      <c r="D5" s="161">
        <v>334567</v>
      </c>
    </row>
    <row r="6" ht="23.1" customHeight="1" spans="1:4">
      <c r="A6" s="130" t="s">
        <v>11</v>
      </c>
      <c r="B6" s="131">
        <v>43821</v>
      </c>
      <c r="C6" s="132" t="s">
        <v>12</v>
      </c>
      <c r="D6" s="129">
        <v>5099</v>
      </c>
    </row>
    <row r="7" ht="23.1" customHeight="1" spans="1:4">
      <c r="A7" s="130" t="s">
        <v>13</v>
      </c>
      <c r="B7" s="131">
        <v>49480</v>
      </c>
      <c r="C7" s="133"/>
      <c r="D7" s="129"/>
    </row>
    <row r="8" ht="23.1" customHeight="1" spans="1:4">
      <c r="A8" s="116" t="s">
        <v>14</v>
      </c>
      <c r="B8" s="131">
        <f>B9+B10+B11</f>
        <v>140402</v>
      </c>
      <c r="C8" s="116" t="s">
        <v>15</v>
      </c>
      <c r="D8" s="129"/>
    </row>
    <row r="9" ht="23.1" customHeight="1" spans="1:4">
      <c r="A9" s="130" t="s">
        <v>16</v>
      </c>
      <c r="B9" s="131">
        <v>4516</v>
      </c>
      <c r="C9" s="133" t="s">
        <v>17</v>
      </c>
      <c r="D9" s="129"/>
    </row>
    <row r="10" ht="23.1" customHeight="1" spans="1:4">
      <c r="A10" s="130" t="s">
        <v>18</v>
      </c>
      <c r="B10" s="131">
        <f>121090+1641</f>
        <v>122731</v>
      </c>
      <c r="C10" s="133" t="s">
        <v>19</v>
      </c>
      <c r="D10" s="129"/>
    </row>
    <row r="11" ht="23.1" customHeight="1" spans="1:4">
      <c r="A11" s="130" t="s">
        <v>20</v>
      </c>
      <c r="B11" s="131">
        <v>13155</v>
      </c>
      <c r="C11" s="133" t="s">
        <v>21</v>
      </c>
      <c r="D11" s="129"/>
    </row>
    <row r="12" ht="23.1" customHeight="1" spans="1:4">
      <c r="A12" s="116" t="s">
        <v>22</v>
      </c>
      <c r="B12" s="131"/>
      <c r="C12" s="116" t="s">
        <v>23</v>
      </c>
      <c r="D12" s="161">
        <v>45684</v>
      </c>
    </row>
    <row r="13" ht="23.1" customHeight="1" spans="1:4">
      <c r="A13" s="130" t="s">
        <v>24</v>
      </c>
      <c r="B13" s="131"/>
      <c r="C13" s="133" t="s">
        <v>25</v>
      </c>
      <c r="D13" s="161">
        <v>36966</v>
      </c>
    </row>
    <row r="14" ht="23.1" customHeight="1" spans="1:4">
      <c r="A14" s="130" t="s">
        <v>26</v>
      </c>
      <c r="B14" s="131"/>
      <c r="C14" s="133" t="s">
        <v>27</v>
      </c>
      <c r="D14" s="161">
        <v>8718</v>
      </c>
    </row>
    <row r="15" ht="23.1" customHeight="1" spans="1:4">
      <c r="A15" s="116" t="s">
        <v>28</v>
      </c>
      <c r="B15" s="131">
        <v>65295</v>
      </c>
      <c r="C15" s="116" t="s">
        <v>29</v>
      </c>
      <c r="D15" s="129"/>
    </row>
    <row r="16" ht="23.1" customHeight="1" spans="1:4">
      <c r="A16" s="116" t="s">
        <v>30</v>
      </c>
      <c r="B16" s="131">
        <f>SUM(B17:B19)</f>
        <v>125228</v>
      </c>
      <c r="C16" s="116" t="s">
        <v>31</v>
      </c>
      <c r="D16" s="129"/>
    </row>
    <row r="17" ht="23.1" customHeight="1" spans="1:4">
      <c r="A17" s="130" t="s">
        <v>32</v>
      </c>
      <c r="B17" s="162">
        <f>269+81285+994</f>
        <v>82548</v>
      </c>
      <c r="C17" s="116" t="s">
        <v>33</v>
      </c>
      <c r="D17" s="129"/>
    </row>
    <row r="18" ht="23.1" customHeight="1" spans="1:4">
      <c r="A18" s="130" t="s">
        <v>34</v>
      </c>
      <c r="B18" s="134">
        <v>225</v>
      </c>
      <c r="C18" s="116" t="s">
        <v>35</v>
      </c>
      <c r="D18" s="129">
        <v>895</v>
      </c>
    </row>
    <row r="19" ht="23.1" customHeight="1" spans="1:4">
      <c r="A19" s="130" t="s">
        <v>36</v>
      </c>
      <c r="B19" s="131">
        <f>42573-118</f>
        <v>42455</v>
      </c>
      <c r="C19" s="116" t="s">
        <v>37</v>
      </c>
      <c r="D19" s="129"/>
    </row>
    <row r="20" ht="23.1" customHeight="1" spans="1:4">
      <c r="A20" s="116" t="s">
        <v>38</v>
      </c>
      <c r="B20" s="131">
        <v>37400</v>
      </c>
      <c r="C20" s="135" t="s">
        <v>39</v>
      </c>
      <c r="D20" s="129">
        <v>32400</v>
      </c>
    </row>
    <row r="21" ht="23.1" customHeight="1" spans="1:4">
      <c r="A21" s="117" t="s">
        <v>40</v>
      </c>
      <c r="B21" s="131">
        <v>7400</v>
      </c>
      <c r="C21" s="116"/>
      <c r="D21" s="129"/>
    </row>
    <row r="22" ht="28" customHeight="1" spans="1:4">
      <c r="A22" s="117" t="s">
        <v>41</v>
      </c>
      <c r="B22" s="131"/>
      <c r="C22" s="137"/>
      <c r="D22" s="129"/>
    </row>
    <row r="23" ht="23.1" customHeight="1" spans="1:4">
      <c r="A23" s="117" t="s">
        <v>42</v>
      </c>
      <c r="B23" s="131">
        <v>30000</v>
      </c>
      <c r="C23" s="135"/>
      <c r="D23" s="129"/>
    </row>
    <row r="24" ht="23.1" customHeight="1" spans="1:4">
      <c r="A24" s="116" t="s">
        <v>43</v>
      </c>
      <c r="B24" s="131"/>
      <c r="C24" s="135" t="s">
        <v>44</v>
      </c>
      <c r="D24" s="163">
        <f>D18+D12+D5+D20</f>
        <v>413546</v>
      </c>
    </row>
    <row r="25" ht="23.1" customHeight="1" spans="1:4">
      <c r="A25" s="116" t="s">
        <v>45</v>
      </c>
      <c r="B25" s="131">
        <v>1748</v>
      </c>
      <c r="C25" s="135"/>
      <c r="D25" s="163"/>
    </row>
    <row r="26" ht="23.1" customHeight="1" spans="1:4">
      <c r="A26" s="117"/>
      <c r="B26" s="131"/>
      <c r="C26" s="135" t="s">
        <v>46</v>
      </c>
      <c r="D26" s="161">
        <f>47521+2307</f>
        <v>49828</v>
      </c>
    </row>
    <row r="27" ht="23.1" customHeight="1" spans="1:4">
      <c r="A27" s="139" t="s">
        <v>47</v>
      </c>
      <c r="B27" s="140">
        <f>B5+B8+B15+B16+B20+B25</f>
        <v>463374</v>
      </c>
      <c r="C27" s="141" t="s">
        <v>48</v>
      </c>
      <c r="D27" s="164">
        <f>D24+D26</f>
        <v>463374</v>
      </c>
    </row>
    <row r="28" ht="29.25" customHeight="1" spans="1:4">
      <c r="A28" s="159" t="s">
        <v>49</v>
      </c>
      <c r="B28" s="159"/>
      <c r="C28" s="159"/>
      <c r="D28" s="159"/>
    </row>
  </sheetData>
  <mergeCells count="2">
    <mergeCell ref="A2:D2"/>
    <mergeCell ref="A28:D28"/>
  </mergeCells>
  <printOptions horizontalCentered="1"/>
  <pageMargins left="0.751388888888889" right="0.751388888888889" top="1" bottom="1" header="0.5" footer="0.5"/>
  <pageSetup paperSize="9" scale="8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view="pageBreakPreview" zoomScaleNormal="100" topLeftCell="A24" workbookViewId="0">
      <selection activeCell="C35" sqref="C35:C36"/>
    </sheetView>
  </sheetViews>
  <sheetFormatPr defaultColWidth="9.14285714285714" defaultRowHeight="14.25" outlineLevelCol="4"/>
  <cols>
    <col min="1" max="1" width="35" style="20" customWidth="1"/>
    <col min="2" max="2" width="15.4285714285714" style="58" customWidth="1"/>
    <col min="3" max="3" width="14.5714285714286" style="58" customWidth="1"/>
    <col min="4" max="4" width="13.1428571428571" style="21" customWidth="1"/>
    <col min="5" max="5" width="14.5714285714286" style="21" customWidth="1"/>
    <col min="6" max="16384" width="9.14285714285714" style="86"/>
  </cols>
  <sheetData>
    <row r="1" spans="1:1">
      <c r="A1" s="20" t="s">
        <v>50</v>
      </c>
    </row>
    <row r="2" ht="21" spans="1:5">
      <c r="A2" s="87" t="s">
        <v>51</v>
      </c>
      <c r="B2" s="88"/>
      <c r="C2" s="88"/>
      <c r="D2" s="88"/>
      <c r="E2" s="88"/>
    </row>
    <row r="3" ht="13.5" spans="1:5">
      <c r="A3" s="24"/>
      <c r="B3" s="63"/>
      <c r="C3" s="89"/>
      <c r="D3" s="90"/>
      <c r="E3" s="25" t="s">
        <v>6</v>
      </c>
    </row>
    <row r="4" s="85" customFormat="1" ht="42" customHeight="1" spans="1:5">
      <c r="A4" s="91" t="s">
        <v>7</v>
      </c>
      <c r="B4" s="92" t="s">
        <v>52</v>
      </c>
      <c r="C4" s="92" t="s">
        <v>8</v>
      </c>
      <c r="D4" s="92" t="s">
        <v>53</v>
      </c>
      <c r="E4" s="144" t="s">
        <v>54</v>
      </c>
    </row>
    <row r="5" ht="20.1" customHeight="1" spans="1:5">
      <c r="A5" s="94" t="s">
        <v>9</v>
      </c>
      <c r="B5" s="95">
        <v>92674</v>
      </c>
      <c r="C5" s="145">
        <v>93301</v>
      </c>
      <c r="D5" s="146">
        <f t="shared" ref="D5:D30" si="0">C5/B5</f>
        <v>1.00676565163908</v>
      </c>
      <c r="E5" s="147">
        <v>0.0973747971113359</v>
      </c>
    </row>
    <row r="6" ht="20.1" customHeight="1" spans="1:5">
      <c r="A6" s="98" t="s">
        <v>55</v>
      </c>
      <c r="B6" s="99">
        <v>43205</v>
      </c>
      <c r="C6" s="109">
        <v>43821</v>
      </c>
      <c r="D6" s="148">
        <f t="shared" si="0"/>
        <v>1.01425760907302</v>
      </c>
      <c r="E6" s="147">
        <v>-0.0667646307181191</v>
      </c>
    </row>
    <row r="7" ht="20.1" customHeight="1" spans="1:5">
      <c r="A7" s="102" t="s">
        <v>56</v>
      </c>
      <c r="B7" s="103">
        <v>14794</v>
      </c>
      <c r="C7" s="107">
        <v>14241</v>
      </c>
      <c r="D7" s="149">
        <f t="shared" si="0"/>
        <v>0.962619981073408</v>
      </c>
      <c r="E7" s="150">
        <v>-0.0734547820429408</v>
      </c>
    </row>
    <row r="8" ht="20.1" customHeight="1" spans="1:5">
      <c r="A8" s="102" t="s">
        <v>57</v>
      </c>
      <c r="B8" s="107">
        <v>5341</v>
      </c>
      <c r="C8" s="107">
        <v>5341</v>
      </c>
      <c r="D8" s="149">
        <f t="shared" si="0"/>
        <v>1</v>
      </c>
      <c r="E8" s="151">
        <v>-0.227174070322674</v>
      </c>
    </row>
    <row r="9" ht="20.1" customHeight="1" spans="1:5">
      <c r="A9" s="102" t="s">
        <v>58</v>
      </c>
      <c r="B9" s="107">
        <v>2238</v>
      </c>
      <c r="C9" s="107">
        <v>2281</v>
      </c>
      <c r="D9" s="149">
        <f t="shared" si="0"/>
        <v>1.01921358355675</v>
      </c>
      <c r="E9" s="151">
        <v>-0.0475991649269311</v>
      </c>
    </row>
    <row r="10" ht="20.1" customHeight="1" spans="1:5">
      <c r="A10" s="102" t="s">
        <v>59</v>
      </c>
      <c r="B10" s="107">
        <v>1464</v>
      </c>
      <c r="C10" s="107">
        <v>1435</v>
      </c>
      <c r="D10" s="149">
        <f t="shared" si="0"/>
        <v>0.980191256830601</v>
      </c>
      <c r="E10" s="151">
        <v>0.0741017964071856</v>
      </c>
    </row>
    <row r="11" ht="20.1" customHeight="1" spans="1:5">
      <c r="A11" s="102" t="s">
        <v>60</v>
      </c>
      <c r="B11" s="107">
        <v>118</v>
      </c>
      <c r="C11" s="107">
        <v>118</v>
      </c>
      <c r="D11" s="149">
        <f t="shared" si="0"/>
        <v>1</v>
      </c>
      <c r="E11" s="151">
        <v>2.80645161290323</v>
      </c>
    </row>
    <row r="12" ht="20.1" customHeight="1" spans="1:5">
      <c r="A12" s="102" t="s">
        <v>61</v>
      </c>
      <c r="B12" s="107">
        <v>3626</v>
      </c>
      <c r="C12" s="107">
        <v>3740</v>
      </c>
      <c r="D12" s="149">
        <f t="shared" si="0"/>
        <v>1.03143960286817</v>
      </c>
      <c r="E12" s="151">
        <v>0.03601108033241</v>
      </c>
    </row>
    <row r="13" ht="20.1" customHeight="1" spans="1:5">
      <c r="A13" s="102" t="s">
        <v>62</v>
      </c>
      <c r="B13" s="107">
        <v>4194</v>
      </c>
      <c r="C13" s="107">
        <v>4195</v>
      </c>
      <c r="D13" s="149">
        <f t="shared" si="0"/>
        <v>1.00023843586075</v>
      </c>
      <c r="E13" s="151">
        <v>-0.103823969237342</v>
      </c>
    </row>
    <row r="14" ht="20.1" customHeight="1" spans="1:5">
      <c r="A14" s="102" t="s">
        <v>63</v>
      </c>
      <c r="B14" s="107">
        <v>1486</v>
      </c>
      <c r="C14" s="107">
        <v>1511</v>
      </c>
      <c r="D14" s="149">
        <f t="shared" si="0"/>
        <v>1.01682368775236</v>
      </c>
      <c r="E14" s="151">
        <v>0.21658615136876</v>
      </c>
    </row>
    <row r="15" ht="20.1" customHeight="1" spans="1:5">
      <c r="A15" s="102" t="s">
        <v>64</v>
      </c>
      <c r="B15" s="107">
        <v>1181</v>
      </c>
      <c r="C15" s="107">
        <v>1253</v>
      </c>
      <c r="D15" s="149">
        <f t="shared" si="0"/>
        <v>1.06096528365792</v>
      </c>
      <c r="E15" s="151">
        <v>-0.22939729397294</v>
      </c>
    </row>
    <row r="16" ht="20.1" customHeight="1" spans="1:5">
      <c r="A16" s="102" t="s">
        <v>65</v>
      </c>
      <c r="B16" s="107">
        <v>5459</v>
      </c>
      <c r="C16" s="107">
        <v>6538</v>
      </c>
      <c r="D16" s="149">
        <f t="shared" si="0"/>
        <v>1.19765524821396</v>
      </c>
      <c r="E16" s="151">
        <v>0.0534966161778924</v>
      </c>
    </row>
    <row r="17" ht="20.1" customHeight="1" spans="1:5">
      <c r="A17" s="102" t="s">
        <v>66</v>
      </c>
      <c r="B17" s="107">
        <v>1452</v>
      </c>
      <c r="C17" s="107">
        <v>1452</v>
      </c>
      <c r="D17" s="149">
        <f t="shared" si="0"/>
        <v>1</v>
      </c>
      <c r="E17" s="151">
        <v>0.0668626010286554</v>
      </c>
    </row>
    <row r="18" ht="20.1" customHeight="1" spans="1:5">
      <c r="A18" s="102" t="s">
        <v>67</v>
      </c>
      <c r="B18" s="107">
        <v>928</v>
      </c>
      <c r="C18" s="107">
        <v>1018</v>
      </c>
      <c r="D18" s="149">
        <f t="shared" si="0"/>
        <v>1.09698275862069</v>
      </c>
      <c r="E18" s="151">
        <v>-0.182985553772071</v>
      </c>
    </row>
    <row r="19" ht="20.1" customHeight="1" spans="1:5">
      <c r="A19" s="102" t="s">
        <v>68</v>
      </c>
      <c r="B19" s="107">
        <v>6216</v>
      </c>
      <c r="C19" s="107">
        <v>5987</v>
      </c>
      <c r="D19" s="149">
        <f t="shared" si="0"/>
        <v>0.963159588159588</v>
      </c>
      <c r="E19" s="151">
        <v>-0.232337479163995</v>
      </c>
    </row>
    <row r="20" ht="20.1" customHeight="1" spans="1:5">
      <c r="A20" s="102" t="s">
        <v>69</v>
      </c>
      <c r="B20" s="107">
        <v>49</v>
      </c>
      <c r="C20" s="107">
        <v>52</v>
      </c>
      <c r="D20" s="149">
        <f t="shared" si="0"/>
        <v>1.06122448979592</v>
      </c>
      <c r="E20" s="151">
        <v>-0.0188679245283019</v>
      </c>
    </row>
    <row r="21" ht="20.1" customHeight="1" spans="1:5">
      <c r="A21" s="102" t="s">
        <v>70</v>
      </c>
      <c r="B21" s="107"/>
      <c r="C21" s="107"/>
      <c r="D21" s="149"/>
      <c r="E21" s="151"/>
    </row>
    <row r="22" ht="20.1" customHeight="1" spans="1:5">
      <c r="A22" s="108" t="s">
        <v>71</v>
      </c>
      <c r="B22" s="109">
        <v>49469</v>
      </c>
      <c r="C22" s="109">
        <v>49480</v>
      </c>
      <c r="D22" s="148">
        <f t="shared" si="0"/>
        <v>1.00022236147891</v>
      </c>
      <c r="E22" s="152">
        <v>0.299847633058372</v>
      </c>
    </row>
    <row r="23" ht="20.1" customHeight="1" spans="1:5">
      <c r="A23" s="102" t="s">
        <v>72</v>
      </c>
      <c r="B23" s="107">
        <v>3038</v>
      </c>
      <c r="C23" s="107">
        <v>2946</v>
      </c>
      <c r="D23" s="149">
        <f t="shared" si="0"/>
        <v>0.969716919025675</v>
      </c>
      <c r="E23" s="151">
        <v>0.0204364392102529</v>
      </c>
    </row>
    <row r="24" ht="20.1" customHeight="1" spans="1:5">
      <c r="A24" s="102" t="s">
        <v>73</v>
      </c>
      <c r="B24" s="107">
        <v>1671</v>
      </c>
      <c r="C24" s="107">
        <v>1621</v>
      </c>
      <c r="D24" s="149">
        <f t="shared" si="0"/>
        <v>0.970077797725913</v>
      </c>
      <c r="E24" s="151">
        <v>0.0485122897800776</v>
      </c>
    </row>
    <row r="25" ht="20.1" customHeight="1" spans="1:5">
      <c r="A25" s="102" t="s">
        <v>74</v>
      </c>
      <c r="B25" s="107">
        <v>751</v>
      </c>
      <c r="C25" s="107">
        <v>714</v>
      </c>
      <c r="D25" s="149">
        <f t="shared" si="0"/>
        <v>0.950732356857523</v>
      </c>
      <c r="E25" s="151">
        <v>0.0546528803545052</v>
      </c>
    </row>
    <row r="26" ht="20.1" customHeight="1" spans="1:5">
      <c r="A26" s="102" t="s">
        <v>75</v>
      </c>
      <c r="B26" s="107">
        <v>32</v>
      </c>
      <c r="C26" s="107">
        <v>17</v>
      </c>
      <c r="D26" s="149">
        <f t="shared" si="0"/>
        <v>0.53125</v>
      </c>
      <c r="E26" s="151">
        <v>-0.227272727272727</v>
      </c>
    </row>
    <row r="27" ht="20.1" customHeight="1" spans="1:5">
      <c r="A27" s="102" t="s">
        <v>76</v>
      </c>
      <c r="B27" s="103">
        <v>584</v>
      </c>
      <c r="C27" s="107">
        <v>594</v>
      </c>
      <c r="D27" s="149">
        <f t="shared" si="0"/>
        <v>1.01712328767123</v>
      </c>
      <c r="E27" s="150">
        <v>-0.0747663551401869</v>
      </c>
    </row>
    <row r="28" ht="20.1" customHeight="1" spans="1:5">
      <c r="A28" s="102" t="s">
        <v>77</v>
      </c>
      <c r="B28" s="103">
        <v>3496</v>
      </c>
      <c r="C28" s="107">
        <v>2331</v>
      </c>
      <c r="D28" s="149">
        <f t="shared" si="0"/>
        <v>0.666762013729977</v>
      </c>
      <c r="E28" s="150">
        <v>-0.168687589158345</v>
      </c>
    </row>
    <row r="29" ht="20.1" customHeight="1" spans="1:5">
      <c r="A29" s="102" t="s">
        <v>78</v>
      </c>
      <c r="B29" s="103">
        <v>5521</v>
      </c>
      <c r="C29" s="107">
        <v>5256</v>
      </c>
      <c r="D29" s="149">
        <f t="shared" si="0"/>
        <v>0.95200144901286</v>
      </c>
      <c r="E29" s="150">
        <v>0.688403469322197</v>
      </c>
    </row>
    <row r="30" ht="20.1" customHeight="1" spans="1:5">
      <c r="A30" s="102" t="s">
        <v>79</v>
      </c>
      <c r="B30" s="103">
        <v>33577</v>
      </c>
      <c r="C30" s="107">
        <v>35612</v>
      </c>
      <c r="D30" s="149">
        <f t="shared" si="0"/>
        <v>1.06060696309974</v>
      </c>
      <c r="E30" s="150">
        <v>0.264316398622502</v>
      </c>
    </row>
    <row r="31" ht="20.1" customHeight="1" spans="1:5">
      <c r="A31" s="102" t="s">
        <v>80</v>
      </c>
      <c r="B31" s="103">
        <v>6</v>
      </c>
      <c r="C31" s="107">
        <v>4</v>
      </c>
      <c r="D31" s="149">
        <v>1</v>
      </c>
      <c r="E31" s="150">
        <v>-0.96039603960396</v>
      </c>
    </row>
    <row r="32" ht="20.1" customHeight="1" spans="1:5">
      <c r="A32" s="102" t="s">
        <v>81</v>
      </c>
      <c r="B32" s="103">
        <v>3831</v>
      </c>
      <c r="C32" s="113">
        <v>3331</v>
      </c>
      <c r="D32" s="149">
        <f t="shared" ref="D32:D37" si="1">C32/B32</f>
        <v>0.86948577394936</v>
      </c>
      <c r="E32" s="150">
        <v>2.35110663983903</v>
      </c>
    </row>
    <row r="33" ht="20.1" customHeight="1" spans="1:5">
      <c r="A33" s="98" t="s">
        <v>82</v>
      </c>
      <c r="B33" s="111">
        <v>323516</v>
      </c>
      <c r="C33" s="111">
        <f>C34+C39+C40+C44+C49</f>
        <v>370073</v>
      </c>
      <c r="D33" s="148">
        <f t="shared" si="1"/>
        <v>1.14390942024506</v>
      </c>
      <c r="E33" s="152">
        <v>0.211836551534596</v>
      </c>
    </row>
    <row r="34" ht="20.1" customHeight="1" spans="1:5">
      <c r="A34" s="98" t="s">
        <v>83</v>
      </c>
      <c r="B34" s="111">
        <v>182882</v>
      </c>
      <c r="C34" s="111">
        <f>SUM(C35:C37)</f>
        <v>140402</v>
      </c>
      <c r="D34" s="148">
        <f t="shared" si="1"/>
        <v>0.767719075688149</v>
      </c>
      <c r="E34" s="152">
        <v>-0.311333492098794</v>
      </c>
    </row>
    <row r="35" ht="20.1" customHeight="1" spans="1:5">
      <c r="A35" s="112" t="s">
        <v>16</v>
      </c>
      <c r="B35" s="113">
        <v>4516</v>
      </c>
      <c r="C35" s="114">
        <v>4516</v>
      </c>
      <c r="D35" s="149">
        <f t="shared" si="1"/>
        <v>1</v>
      </c>
      <c r="E35" s="151">
        <v>0</v>
      </c>
    </row>
    <row r="36" ht="20.1" customHeight="1" spans="1:5">
      <c r="A36" s="112" t="s">
        <v>18</v>
      </c>
      <c r="B36" s="113">
        <v>165100</v>
      </c>
      <c r="C36" s="114">
        <v>122731</v>
      </c>
      <c r="D36" s="149">
        <f t="shared" si="1"/>
        <v>0.743373712901272</v>
      </c>
      <c r="E36" s="151">
        <v>-0.322308352193506</v>
      </c>
    </row>
    <row r="37" ht="20.1" customHeight="1" spans="1:5">
      <c r="A37" s="112" t="s">
        <v>20</v>
      </c>
      <c r="B37" s="113">
        <v>13266</v>
      </c>
      <c r="C37" s="114">
        <v>13155</v>
      </c>
      <c r="D37" s="149">
        <f t="shared" si="1"/>
        <v>0.991632745364089</v>
      </c>
      <c r="E37" s="151">
        <v>-0.279888329319028</v>
      </c>
    </row>
    <row r="38" ht="20.1" customHeight="1" spans="1:5">
      <c r="A38" s="98" t="s">
        <v>84</v>
      </c>
      <c r="B38" s="113"/>
      <c r="C38" s="114"/>
      <c r="D38" s="149"/>
      <c r="E38" s="151"/>
    </row>
    <row r="39" ht="20.1" customHeight="1" spans="1:5">
      <c r="A39" s="98" t="s">
        <v>85</v>
      </c>
      <c r="B39" s="111">
        <v>65295</v>
      </c>
      <c r="C39" s="115">
        <v>65295</v>
      </c>
      <c r="D39" s="148">
        <f t="shared" ref="D39:D45" si="2">C39/B39</f>
        <v>1</v>
      </c>
      <c r="E39" s="152">
        <v>0.727198180086763</v>
      </c>
    </row>
    <row r="40" ht="20.1" customHeight="1" spans="1:5">
      <c r="A40" s="98" t="s">
        <v>86</v>
      </c>
      <c r="B40" s="111">
        <v>36191</v>
      </c>
      <c r="C40" s="115">
        <f>SUM(C41:C43)</f>
        <v>125228</v>
      </c>
      <c r="D40" s="148">
        <f t="shared" si="2"/>
        <v>3.46019728661822</v>
      </c>
      <c r="E40" s="152">
        <v>1.23015725187418</v>
      </c>
    </row>
    <row r="41" s="143" customFormat="1" ht="20.1" customHeight="1" spans="1:5">
      <c r="A41" s="112" t="s">
        <v>32</v>
      </c>
      <c r="B41" s="113">
        <v>24742</v>
      </c>
      <c r="C41" s="114">
        <v>82548</v>
      </c>
      <c r="D41" s="149">
        <f t="shared" si="2"/>
        <v>3.33635114380406</v>
      </c>
      <c r="E41" s="151">
        <v>-0.937541535459388</v>
      </c>
    </row>
    <row r="42" s="143" customFormat="1" ht="20.1" customHeight="1" spans="1:5">
      <c r="A42" s="112" t="s">
        <v>34</v>
      </c>
      <c r="B42" s="113">
        <v>206</v>
      </c>
      <c r="C42" s="114">
        <v>225</v>
      </c>
      <c r="D42" s="149">
        <f t="shared" si="2"/>
        <v>1.09223300970874</v>
      </c>
      <c r="E42" s="151">
        <v>1.28571428571429</v>
      </c>
    </row>
    <row r="43" s="143" customFormat="1" ht="20.1" customHeight="1" spans="1:5">
      <c r="A43" s="112" t="s">
        <v>36</v>
      </c>
      <c r="B43" s="113">
        <v>11243</v>
      </c>
      <c r="C43" s="114">
        <v>42455</v>
      </c>
      <c r="D43" s="149">
        <f t="shared" si="2"/>
        <v>3.77612736814018</v>
      </c>
      <c r="E43" s="151">
        <v>1.4139160233181</v>
      </c>
    </row>
    <row r="44" ht="20.1" customHeight="1" spans="1:5">
      <c r="A44" s="116" t="s">
        <v>87</v>
      </c>
      <c r="B44" s="111">
        <v>37400</v>
      </c>
      <c r="C44" s="115">
        <v>37400</v>
      </c>
      <c r="D44" s="148">
        <f t="shared" si="2"/>
        <v>1</v>
      </c>
      <c r="E44" s="152">
        <v>5.03225806451613</v>
      </c>
    </row>
    <row r="45" ht="20.1" customHeight="1" spans="1:5">
      <c r="A45" s="117" t="s">
        <v>40</v>
      </c>
      <c r="B45" s="113">
        <v>7400</v>
      </c>
      <c r="C45" s="114">
        <v>7400</v>
      </c>
      <c r="D45" s="149">
        <f t="shared" si="2"/>
        <v>1</v>
      </c>
      <c r="E45" s="151">
        <v>0.193548387096774</v>
      </c>
    </row>
    <row r="46" ht="24" spans="1:5">
      <c r="A46" s="117" t="s">
        <v>41</v>
      </c>
      <c r="B46" s="113"/>
      <c r="C46" s="113"/>
      <c r="D46" s="153"/>
      <c r="E46" s="154"/>
    </row>
    <row r="47" ht="20.1" customHeight="1" spans="1:5">
      <c r="A47" s="117" t="s">
        <v>42</v>
      </c>
      <c r="B47" s="113">
        <v>30000</v>
      </c>
      <c r="C47" s="113">
        <v>30000</v>
      </c>
      <c r="D47" s="153"/>
      <c r="E47" s="154"/>
    </row>
    <row r="48" ht="20.1" customHeight="1" spans="1:5">
      <c r="A48" s="98" t="s">
        <v>88</v>
      </c>
      <c r="B48" s="113"/>
      <c r="C48" s="113"/>
      <c r="D48" s="153"/>
      <c r="E48" s="154"/>
    </row>
    <row r="49" s="86" customFormat="1" ht="20.1" customHeight="1" spans="1:5">
      <c r="A49" s="98" t="s">
        <v>89</v>
      </c>
      <c r="B49" s="111">
        <v>1748</v>
      </c>
      <c r="C49" s="111">
        <v>1748</v>
      </c>
      <c r="D49" s="155">
        <f>C49/B49</f>
        <v>1</v>
      </c>
      <c r="E49" s="156">
        <v>1.15536374845869</v>
      </c>
    </row>
    <row r="50" ht="20.1" customHeight="1" spans="1:5">
      <c r="A50" s="118" t="s">
        <v>47</v>
      </c>
      <c r="B50" s="119">
        <f>B33+B5</f>
        <v>416190</v>
      </c>
      <c r="C50" s="119">
        <f>C33+C5</f>
        <v>463374</v>
      </c>
      <c r="D50" s="157">
        <f>C50/B50</f>
        <v>1.1133712967635</v>
      </c>
      <c r="E50" s="158">
        <v>0.186770999557617</v>
      </c>
    </row>
    <row r="51" s="86" customFormat="1" ht="36" customHeight="1" spans="1:5">
      <c r="A51" s="159" t="s">
        <v>90</v>
      </c>
      <c r="B51" s="159"/>
      <c r="C51" s="159"/>
      <c r="D51" s="159"/>
      <c r="E51" s="159"/>
    </row>
  </sheetData>
  <mergeCells count="2">
    <mergeCell ref="A2:E2"/>
    <mergeCell ref="A51:E51"/>
  </mergeCells>
  <printOptions horizontalCentered="1"/>
  <pageMargins left="0.554861111111111" right="0.554861111111111" top="1" bottom="1" header="0.5" footer="0.5"/>
  <pageSetup paperSize="9" fitToHeight="2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6"/>
  <sheetViews>
    <sheetView workbookViewId="0">
      <pane ySplit="4" topLeftCell="A5" activePane="bottomLeft" state="frozen"/>
      <selection/>
      <selection pane="bottomLeft" activeCell="B403" sqref="B403"/>
    </sheetView>
  </sheetViews>
  <sheetFormatPr defaultColWidth="9" defaultRowHeight="12.75" outlineLevelCol="3"/>
  <cols>
    <col min="1" max="1" width="47" style="1" customWidth="1"/>
    <col min="2" max="2" width="18" style="1" customWidth="1"/>
    <col min="3" max="3" width="16.7142857142857" style="56" customWidth="1"/>
    <col min="4" max="4" width="18.8571428571429" style="57" customWidth="1"/>
    <col min="5" max="250" width="9.14285714285714" style="1"/>
    <col min="251" max="16384" width="9" style="4"/>
  </cols>
  <sheetData>
    <row r="1" ht="14.25" spans="1:4">
      <c r="A1" s="20" t="s">
        <v>91</v>
      </c>
      <c r="B1" s="58"/>
      <c r="C1" s="58"/>
      <c r="D1" s="59"/>
    </row>
    <row r="2" ht="48" customHeight="1" spans="1:4">
      <c r="A2" s="60" t="s">
        <v>92</v>
      </c>
      <c r="B2" s="60"/>
      <c r="C2" s="61"/>
      <c r="D2" s="62"/>
    </row>
    <row r="3" ht="19.9" customHeight="1" spans="1:4">
      <c r="A3" s="24"/>
      <c r="B3" s="25"/>
      <c r="C3" s="63"/>
      <c r="D3" s="64" t="s">
        <v>6</v>
      </c>
    </row>
    <row r="4" s="55" customFormat="1" ht="28.15" customHeight="1" spans="1:4">
      <c r="A4" s="65" t="s">
        <v>93</v>
      </c>
      <c r="B4" s="66" t="s">
        <v>94</v>
      </c>
      <c r="C4" s="66" t="s">
        <v>8</v>
      </c>
      <c r="D4" s="67" t="s">
        <v>95</v>
      </c>
    </row>
    <row r="5" s="55" customFormat="1" ht="28.15" customHeight="1" spans="1:4">
      <c r="A5" s="68" t="s">
        <v>96</v>
      </c>
      <c r="B5" s="69">
        <v>324583</v>
      </c>
      <c r="C5" s="69">
        <v>334567</v>
      </c>
      <c r="D5" s="70">
        <f>C5/B5</f>
        <v>1.03075946676197</v>
      </c>
    </row>
    <row r="6" ht="25.9" customHeight="1" spans="1:4">
      <c r="A6" s="71" t="s">
        <v>97</v>
      </c>
      <c r="B6" s="74">
        <v>34926</v>
      </c>
      <c r="C6" s="75">
        <v>35060</v>
      </c>
      <c r="D6" s="76">
        <f>C6/B6</f>
        <v>1.00383668327321</v>
      </c>
    </row>
    <row r="7" ht="25.9" customHeight="1" spans="1:4">
      <c r="A7" s="73" t="s">
        <v>98</v>
      </c>
      <c r="B7" s="74">
        <v>950</v>
      </c>
      <c r="C7" s="75">
        <v>890</v>
      </c>
      <c r="D7" s="76">
        <f t="shared" ref="D7:D70" si="0">C7/B7</f>
        <v>0.936842105263158</v>
      </c>
    </row>
    <row r="8" ht="25.9" customHeight="1" spans="1:4">
      <c r="A8" s="77" t="s">
        <v>99</v>
      </c>
      <c r="B8" s="74">
        <v>676</v>
      </c>
      <c r="C8" s="75">
        <v>637</v>
      </c>
      <c r="D8" s="76">
        <f t="shared" si="0"/>
        <v>0.942307692307692</v>
      </c>
    </row>
    <row r="9" ht="25.9" customHeight="1" spans="1:4">
      <c r="A9" s="77" t="s">
        <v>100</v>
      </c>
      <c r="B9" s="74">
        <v>28</v>
      </c>
      <c r="C9" s="75">
        <v>31</v>
      </c>
      <c r="D9" s="76">
        <f t="shared" si="0"/>
        <v>1.10714285714286</v>
      </c>
    </row>
    <row r="10" ht="25.9" customHeight="1" spans="1:4">
      <c r="A10" s="77" t="s">
        <v>101</v>
      </c>
      <c r="B10" s="74">
        <v>59</v>
      </c>
      <c r="C10" s="75">
        <v>58</v>
      </c>
      <c r="D10" s="76">
        <f t="shared" si="0"/>
        <v>0.983050847457627</v>
      </c>
    </row>
    <row r="11" ht="25.9" customHeight="1" spans="1:4">
      <c r="A11" s="77" t="s">
        <v>102</v>
      </c>
      <c r="B11" s="74">
        <v>20</v>
      </c>
      <c r="C11" s="75">
        <v>20</v>
      </c>
      <c r="D11" s="76">
        <f t="shared" si="0"/>
        <v>1</v>
      </c>
    </row>
    <row r="12" ht="25.9" customHeight="1" spans="1:4">
      <c r="A12" s="77" t="s">
        <v>103</v>
      </c>
      <c r="B12" s="74"/>
      <c r="C12" s="75"/>
      <c r="D12" s="76"/>
    </row>
    <row r="13" ht="25.9" customHeight="1" spans="1:4">
      <c r="A13" s="77" t="s">
        <v>104</v>
      </c>
      <c r="B13" s="74">
        <v>39</v>
      </c>
      <c r="C13" s="75">
        <v>39</v>
      </c>
      <c r="D13" s="76">
        <f t="shared" si="0"/>
        <v>1</v>
      </c>
    </row>
    <row r="14" ht="25.9" customHeight="1" spans="1:4">
      <c r="A14" s="77" t="s">
        <v>105</v>
      </c>
      <c r="B14" s="74">
        <v>11</v>
      </c>
      <c r="C14" s="75">
        <v>10</v>
      </c>
      <c r="D14" s="76">
        <f t="shared" si="0"/>
        <v>0.909090909090909</v>
      </c>
    </row>
    <row r="15" ht="25.9" customHeight="1" spans="1:4">
      <c r="A15" s="77" t="s">
        <v>106</v>
      </c>
      <c r="B15" s="74">
        <v>117</v>
      </c>
      <c r="C15" s="75">
        <v>95</v>
      </c>
      <c r="D15" s="76">
        <f t="shared" si="0"/>
        <v>0.811965811965812</v>
      </c>
    </row>
    <row r="16" ht="25.9" customHeight="1" spans="1:4">
      <c r="A16" s="73" t="s">
        <v>107</v>
      </c>
      <c r="B16" s="74">
        <v>587</v>
      </c>
      <c r="C16" s="75">
        <v>582</v>
      </c>
      <c r="D16" s="76">
        <f t="shared" si="0"/>
        <v>0.991482112436116</v>
      </c>
    </row>
    <row r="17" ht="25.9" customHeight="1" spans="1:4">
      <c r="A17" s="77" t="s">
        <v>99</v>
      </c>
      <c r="B17" s="74">
        <v>555</v>
      </c>
      <c r="C17" s="75">
        <v>550</v>
      </c>
      <c r="D17" s="76">
        <f t="shared" si="0"/>
        <v>0.990990990990991</v>
      </c>
    </row>
    <row r="18" ht="25.9" customHeight="1" spans="1:4">
      <c r="A18" s="77" t="s">
        <v>108</v>
      </c>
      <c r="B18" s="74"/>
      <c r="C18" s="75"/>
      <c r="D18" s="76"/>
    </row>
    <row r="19" ht="25.9" customHeight="1" spans="1:4">
      <c r="A19" s="77" t="s">
        <v>109</v>
      </c>
      <c r="B19" s="74"/>
      <c r="C19" s="75"/>
      <c r="D19" s="76"/>
    </row>
    <row r="20" ht="25.9" customHeight="1" spans="1:4">
      <c r="A20" s="77" t="s">
        <v>105</v>
      </c>
      <c r="B20" s="74">
        <v>32</v>
      </c>
      <c r="C20" s="75">
        <v>32</v>
      </c>
      <c r="D20" s="76">
        <f t="shared" si="0"/>
        <v>1</v>
      </c>
    </row>
    <row r="21" ht="25.9" customHeight="1" spans="1:4">
      <c r="A21" s="77" t="s">
        <v>110</v>
      </c>
      <c r="B21" s="74"/>
      <c r="C21" s="75"/>
      <c r="D21" s="76"/>
    </row>
    <row r="22" ht="25.9" customHeight="1" spans="1:4">
      <c r="A22" s="73" t="s">
        <v>111</v>
      </c>
      <c r="B22" s="74">
        <v>9628</v>
      </c>
      <c r="C22" s="75">
        <v>10413</v>
      </c>
      <c r="D22" s="76">
        <f t="shared" si="0"/>
        <v>1.08153302866639</v>
      </c>
    </row>
    <row r="23" ht="25.9" customHeight="1" spans="1:4">
      <c r="A23" s="77" t="s">
        <v>99</v>
      </c>
      <c r="B23" s="74">
        <v>6052</v>
      </c>
      <c r="C23" s="75">
        <v>6118</v>
      </c>
      <c r="D23" s="76">
        <f t="shared" si="0"/>
        <v>1.01090548578982</v>
      </c>
    </row>
    <row r="24" ht="25.9" customHeight="1" spans="1:4">
      <c r="A24" s="77" t="s">
        <v>100</v>
      </c>
      <c r="B24" s="74">
        <v>4</v>
      </c>
      <c r="C24" s="75">
        <v>4</v>
      </c>
      <c r="D24" s="76">
        <f t="shared" si="0"/>
        <v>1</v>
      </c>
    </row>
    <row r="25" ht="25.9" customHeight="1" spans="1:4">
      <c r="A25" s="77" t="s">
        <v>112</v>
      </c>
      <c r="B25" s="74"/>
      <c r="C25" s="75"/>
      <c r="D25" s="76"/>
    </row>
    <row r="26" ht="25.9" customHeight="1" spans="1:4">
      <c r="A26" s="77" t="s">
        <v>105</v>
      </c>
      <c r="B26" s="74">
        <v>3338</v>
      </c>
      <c r="C26" s="75">
        <v>3930</v>
      </c>
      <c r="D26" s="76">
        <f t="shared" si="0"/>
        <v>1.17735170760935</v>
      </c>
    </row>
    <row r="27" ht="25.9" customHeight="1" spans="1:4">
      <c r="A27" s="77" t="s">
        <v>113</v>
      </c>
      <c r="B27" s="74">
        <v>234</v>
      </c>
      <c r="C27" s="75">
        <v>361</v>
      </c>
      <c r="D27" s="76">
        <f t="shared" si="0"/>
        <v>1.54273504273504</v>
      </c>
    </row>
    <row r="28" ht="25.9" customHeight="1" spans="1:4">
      <c r="A28" s="73" t="s">
        <v>114</v>
      </c>
      <c r="B28" s="74">
        <v>3667</v>
      </c>
      <c r="C28" s="75">
        <v>2205</v>
      </c>
      <c r="D28" s="76">
        <f t="shared" si="0"/>
        <v>0.601308971911644</v>
      </c>
    </row>
    <row r="29" ht="25.9" customHeight="1" spans="1:4">
      <c r="A29" s="77" t="s">
        <v>99</v>
      </c>
      <c r="B29" s="74">
        <v>492</v>
      </c>
      <c r="C29" s="75">
        <v>504</v>
      </c>
      <c r="D29" s="76">
        <f t="shared" si="0"/>
        <v>1.02439024390244</v>
      </c>
    </row>
    <row r="30" ht="25.9" customHeight="1" spans="1:4">
      <c r="A30" s="77" t="s">
        <v>105</v>
      </c>
      <c r="B30" s="74">
        <v>183</v>
      </c>
      <c r="C30" s="75">
        <v>208</v>
      </c>
      <c r="D30" s="76">
        <f t="shared" si="0"/>
        <v>1.13661202185792</v>
      </c>
    </row>
    <row r="31" ht="25.9" customHeight="1" spans="1:4">
      <c r="A31" s="77" t="s">
        <v>115</v>
      </c>
      <c r="B31" s="74">
        <v>2992</v>
      </c>
      <c r="C31" s="75">
        <v>1493</v>
      </c>
      <c r="D31" s="76">
        <f t="shared" si="0"/>
        <v>0.498997326203209</v>
      </c>
    </row>
    <row r="32" ht="25.9" customHeight="1" spans="1:4">
      <c r="A32" s="73" t="s">
        <v>116</v>
      </c>
      <c r="B32" s="74">
        <v>669</v>
      </c>
      <c r="C32" s="75">
        <v>659</v>
      </c>
      <c r="D32" s="76">
        <f t="shared" si="0"/>
        <v>0.985052316890882</v>
      </c>
    </row>
    <row r="33" ht="25.9" customHeight="1" spans="1:4">
      <c r="A33" s="77" t="s">
        <v>99</v>
      </c>
      <c r="B33" s="74">
        <v>227</v>
      </c>
      <c r="C33" s="75">
        <v>215</v>
      </c>
      <c r="D33" s="76">
        <f t="shared" si="0"/>
        <v>0.947136563876652</v>
      </c>
    </row>
    <row r="34" ht="25.9" customHeight="1" spans="1:4">
      <c r="A34" s="77" t="s">
        <v>117</v>
      </c>
      <c r="B34" s="74">
        <v>36</v>
      </c>
      <c r="C34" s="75">
        <v>36</v>
      </c>
      <c r="D34" s="76">
        <f t="shared" si="0"/>
        <v>1</v>
      </c>
    </row>
    <row r="35" ht="24" customHeight="1" spans="1:4">
      <c r="A35" s="77" t="s">
        <v>105</v>
      </c>
      <c r="B35" s="74">
        <v>126</v>
      </c>
      <c r="C35" s="75">
        <v>124</v>
      </c>
      <c r="D35" s="76">
        <f t="shared" si="0"/>
        <v>0.984126984126984</v>
      </c>
    </row>
    <row r="36" ht="25.9" customHeight="1" spans="1:4">
      <c r="A36" s="77" t="s">
        <v>118</v>
      </c>
      <c r="B36" s="74">
        <v>280</v>
      </c>
      <c r="C36" s="75">
        <v>284</v>
      </c>
      <c r="D36" s="76">
        <f t="shared" si="0"/>
        <v>1.01428571428571</v>
      </c>
    </row>
    <row r="37" ht="25.9" customHeight="1" spans="1:4">
      <c r="A37" s="73" t="s">
        <v>119</v>
      </c>
      <c r="B37" s="74">
        <v>1858</v>
      </c>
      <c r="C37" s="75">
        <v>1960</v>
      </c>
      <c r="D37" s="76">
        <f t="shared" si="0"/>
        <v>1.05489773950484</v>
      </c>
    </row>
    <row r="38" ht="25.9" customHeight="1" spans="1:4">
      <c r="A38" s="77" t="s">
        <v>99</v>
      </c>
      <c r="B38" s="74">
        <v>1211</v>
      </c>
      <c r="C38" s="75">
        <v>1215</v>
      </c>
      <c r="D38" s="76">
        <f t="shared" si="0"/>
        <v>1.00330305532618</v>
      </c>
    </row>
    <row r="39" ht="25.9" customHeight="1" spans="1:4">
      <c r="A39" s="77" t="s">
        <v>100</v>
      </c>
      <c r="B39" s="74">
        <v>1</v>
      </c>
      <c r="C39" s="75">
        <v>1</v>
      </c>
      <c r="D39" s="76">
        <f t="shared" si="0"/>
        <v>1</v>
      </c>
    </row>
    <row r="40" ht="25.9" customHeight="1" spans="1:4">
      <c r="A40" s="77" t="s">
        <v>120</v>
      </c>
      <c r="B40" s="74">
        <v>44</v>
      </c>
      <c r="C40" s="75">
        <v>61</v>
      </c>
      <c r="D40" s="76">
        <f t="shared" si="0"/>
        <v>1.38636363636364</v>
      </c>
    </row>
    <row r="41" ht="25.9" customHeight="1" spans="1:4">
      <c r="A41" s="77" t="s">
        <v>121</v>
      </c>
      <c r="B41" s="74">
        <v>125</v>
      </c>
      <c r="C41" s="75">
        <v>140</v>
      </c>
      <c r="D41" s="76">
        <f t="shared" si="0"/>
        <v>1.12</v>
      </c>
    </row>
    <row r="42" ht="25.9" customHeight="1" spans="1:4">
      <c r="A42" s="77" t="s">
        <v>122</v>
      </c>
      <c r="B42" s="74">
        <v>9</v>
      </c>
      <c r="C42" s="75">
        <v>9</v>
      </c>
      <c r="D42" s="76">
        <f t="shared" si="0"/>
        <v>1</v>
      </c>
    </row>
    <row r="43" ht="25.9" customHeight="1" spans="1:4">
      <c r="A43" s="77" t="s">
        <v>123</v>
      </c>
      <c r="B43" s="74">
        <v>52</v>
      </c>
      <c r="C43" s="75">
        <v>52</v>
      </c>
      <c r="D43" s="76">
        <f t="shared" si="0"/>
        <v>1</v>
      </c>
    </row>
    <row r="44" ht="25.9" customHeight="1" spans="1:4">
      <c r="A44" s="77" t="s">
        <v>124</v>
      </c>
      <c r="B44" s="74">
        <v>4</v>
      </c>
      <c r="C44" s="75">
        <v>4</v>
      </c>
      <c r="D44" s="76">
        <f t="shared" si="0"/>
        <v>1</v>
      </c>
    </row>
    <row r="45" ht="25.9" customHeight="1" spans="1:4">
      <c r="A45" s="77" t="s">
        <v>105</v>
      </c>
      <c r="B45" s="74">
        <v>265</v>
      </c>
      <c r="C45" s="75">
        <v>270</v>
      </c>
      <c r="D45" s="76">
        <f t="shared" si="0"/>
        <v>1.0188679245283</v>
      </c>
    </row>
    <row r="46" ht="25.9" customHeight="1" spans="1:4">
      <c r="A46" s="77" t="s">
        <v>125</v>
      </c>
      <c r="B46" s="74">
        <v>147</v>
      </c>
      <c r="C46" s="75">
        <v>208</v>
      </c>
      <c r="D46" s="76">
        <f t="shared" si="0"/>
        <v>1.41496598639456</v>
      </c>
    </row>
    <row r="47" ht="25.9" customHeight="1" spans="1:4">
      <c r="A47" s="73" t="s">
        <v>126</v>
      </c>
      <c r="B47" s="74">
        <v>3414</v>
      </c>
      <c r="C47" s="75">
        <v>3401</v>
      </c>
      <c r="D47" s="76">
        <f t="shared" si="0"/>
        <v>0.996192149970709</v>
      </c>
    </row>
    <row r="48" ht="25.9" customHeight="1" spans="1:4">
      <c r="A48" s="77" t="s">
        <v>127</v>
      </c>
      <c r="B48" s="74">
        <v>3414</v>
      </c>
      <c r="C48" s="75">
        <v>3401</v>
      </c>
      <c r="D48" s="76">
        <f t="shared" si="0"/>
        <v>0.996192149970709</v>
      </c>
    </row>
    <row r="49" ht="25.9" customHeight="1" spans="1:4">
      <c r="A49" s="73" t="s">
        <v>128</v>
      </c>
      <c r="B49" s="74">
        <v>515</v>
      </c>
      <c r="C49" s="75">
        <v>529</v>
      </c>
      <c r="D49" s="76">
        <f t="shared" si="0"/>
        <v>1.02718446601942</v>
      </c>
    </row>
    <row r="50" ht="25.9" customHeight="1" spans="1:4">
      <c r="A50" s="77" t="s">
        <v>99</v>
      </c>
      <c r="B50" s="74">
        <v>411</v>
      </c>
      <c r="C50" s="75">
        <v>418</v>
      </c>
      <c r="D50" s="76">
        <f t="shared" si="0"/>
        <v>1.01703163017032</v>
      </c>
    </row>
    <row r="51" ht="25.9" customHeight="1" spans="1:4">
      <c r="A51" s="77" t="s">
        <v>129</v>
      </c>
      <c r="B51" s="74">
        <v>57</v>
      </c>
      <c r="C51" s="75">
        <v>65</v>
      </c>
      <c r="D51" s="76">
        <f t="shared" si="0"/>
        <v>1.14035087719298</v>
      </c>
    </row>
    <row r="52" ht="25.9" customHeight="1" spans="1:4">
      <c r="A52" s="77" t="s">
        <v>123</v>
      </c>
      <c r="B52" s="74"/>
      <c r="C52" s="75"/>
      <c r="D52" s="76"/>
    </row>
    <row r="53" ht="25.9" customHeight="1" spans="1:4">
      <c r="A53" s="77" t="s">
        <v>105</v>
      </c>
      <c r="B53" s="74">
        <v>47</v>
      </c>
      <c r="C53" s="75">
        <v>46</v>
      </c>
      <c r="D53" s="76">
        <f t="shared" si="0"/>
        <v>0.978723404255319</v>
      </c>
    </row>
    <row r="54" ht="25.9" customHeight="1" spans="1:4">
      <c r="A54" s="73" t="s">
        <v>130</v>
      </c>
      <c r="B54" s="74">
        <v>2364</v>
      </c>
      <c r="C54" s="75">
        <v>2464</v>
      </c>
      <c r="D54" s="76">
        <f t="shared" si="0"/>
        <v>1.04230118443316</v>
      </c>
    </row>
    <row r="55" ht="25.9" customHeight="1" spans="1:4">
      <c r="A55" s="77" t="s">
        <v>99</v>
      </c>
      <c r="B55" s="74">
        <v>1574</v>
      </c>
      <c r="C55" s="75">
        <v>1676</v>
      </c>
      <c r="D55" s="76">
        <f t="shared" si="0"/>
        <v>1.06480304955527</v>
      </c>
    </row>
    <row r="56" ht="25.9" customHeight="1" spans="1:4">
      <c r="A56" s="77" t="s">
        <v>131</v>
      </c>
      <c r="B56" s="74">
        <v>6</v>
      </c>
      <c r="C56" s="75">
        <v>6</v>
      </c>
      <c r="D56" s="76">
        <f t="shared" si="0"/>
        <v>1</v>
      </c>
    </row>
    <row r="57" ht="25.9" customHeight="1" spans="1:4">
      <c r="A57" s="77" t="s">
        <v>132</v>
      </c>
      <c r="B57" s="74">
        <v>233</v>
      </c>
      <c r="C57" s="75">
        <v>233</v>
      </c>
      <c r="D57" s="76">
        <f t="shared" si="0"/>
        <v>1</v>
      </c>
    </row>
    <row r="58" ht="25.9" customHeight="1" spans="1:4">
      <c r="A58" s="77" t="s">
        <v>133</v>
      </c>
      <c r="B58" s="74">
        <v>58</v>
      </c>
      <c r="C58" s="75">
        <v>59</v>
      </c>
      <c r="D58" s="76">
        <f t="shared" si="0"/>
        <v>1.01724137931034</v>
      </c>
    </row>
    <row r="59" ht="25.9" customHeight="1" spans="1:4">
      <c r="A59" s="77" t="s">
        <v>105</v>
      </c>
      <c r="B59" s="74">
        <v>26</v>
      </c>
      <c r="C59" s="75">
        <v>33</v>
      </c>
      <c r="D59" s="76">
        <f t="shared" si="0"/>
        <v>1.26923076923077</v>
      </c>
    </row>
    <row r="60" ht="25.9" customHeight="1" spans="1:4">
      <c r="A60" s="77" t="s">
        <v>134</v>
      </c>
      <c r="B60" s="74">
        <v>467</v>
      </c>
      <c r="C60" s="75">
        <v>457</v>
      </c>
      <c r="D60" s="76">
        <f t="shared" si="0"/>
        <v>0.978586723768737</v>
      </c>
    </row>
    <row r="61" ht="25.9" customHeight="1" spans="1:4">
      <c r="A61" s="73" t="s">
        <v>135</v>
      </c>
      <c r="B61" s="74">
        <v>45</v>
      </c>
      <c r="C61" s="75">
        <v>42</v>
      </c>
      <c r="D61" s="76">
        <f t="shared" si="0"/>
        <v>0.933333333333333</v>
      </c>
    </row>
    <row r="62" ht="25.9" customHeight="1" spans="1:4">
      <c r="A62" s="77" t="s">
        <v>136</v>
      </c>
      <c r="B62" s="74"/>
      <c r="C62" s="75"/>
      <c r="D62" s="76"/>
    </row>
    <row r="63" ht="25.9" customHeight="1" spans="1:4">
      <c r="A63" s="77" t="s">
        <v>137</v>
      </c>
      <c r="B63" s="74">
        <v>45</v>
      </c>
      <c r="C63" s="75">
        <v>42</v>
      </c>
      <c r="D63" s="76">
        <f t="shared" si="0"/>
        <v>0.933333333333333</v>
      </c>
    </row>
    <row r="64" ht="25.9" customHeight="1" spans="1:4">
      <c r="A64" s="73" t="s">
        <v>138</v>
      </c>
      <c r="B64" s="74">
        <v>66</v>
      </c>
      <c r="C64" s="75">
        <v>33</v>
      </c>
      <c r="D64" s="76">
        <f t="shared" si="0"/>
        <v>0.5</v>
      </c>
    </row>
    <row r="65" ht="25.9" customHeight="1" spans="1:4">
      <c r="A65" s="73" t="s">
        <v>139</v>
      </c>
      <c r="B65" s="74">
        <v>65</v>
      </c>
      <c r="C65" s="75">
        <v>33</v>
      </c>
      <c r="D65" s="76">
        <f t="shared" si="0"/>
        <v>0.507692307692308</v>
      </c>
    </row>
    <row r="66" ht="25.9" customHeight="1" spans="1:4">
      <c r="A66" s="77" t="s">
        <v>140</v>
      </c>
      <c r="B66" s="74">
        <v>1</v>
      </c>
      <c r="C66" s="75"/>
      <c r="D66" s="76">
        <f t="shared" si="0"/>
        <v>0</v>
      </c>
    </row>
    <row r="67" ht="25.9" customHeight="1" spans="1:4">
      <c r="A67" s="73" t="s">
        <v>141</v>
      </c>
      <c r="B67" s="74">
        <v>167</v>
      </c>
      <c r="C67" s="75">
        <v>177</v>
      </c>
      <c r="D67" s="76">
        <f t="shared" si="0"/>
        <v>1.05988023952096</v>
      </c>
    </row>
    <row r="68" ht="25.9" customHeight="1" spans="1:4">
      <c r="A68" s="77" t="s">
        <v>142</v>
      </c>
      <c r="B68" s="74">
        <v>125</v>
      </c>
      <c r="C68" s="75">
        <v>135</v>
      </c>
      <c r="D68" s="76">
        <f t="shared" si="0"/>
        <v>1.08</v>
      </c>
    </row>
    <row r="69" ht="25.9" customHeight="1" spans="1:4">
      <c r="A69" s="77" t="s">
        <v>143</v>
      </c>
      <c r="B69" s="74">
        <v>42</v>
      </c>
      <c r="C69" s="75">
        <v>42</v>
      </c>
      <c r="D69" s="76">
        <f t="shared" si="0"/>
        <v>1</v>
      </c>
    </row>
    <row r="70" ht="25.9" customHeight="1" spans="1:4">
      <c r="A70" s="73" t="s">
        <v>144</v>
      </c>
      <c r="B70" s="74">
        <v>684</v>
      </c>
      <c r="C70" s="75">
        <v>692</v>
      </c>
      <c r="D70" s="76">
        <f t="shared" si="0"/>
        <v>1.01169590643275</v>
      </c>
    </row>
    <row r="71" ht="25.9" customHeight="1" spans="1:4">
      <c r="A71" s="77" t="s">
        <v>99</v>
      </c>
      <c r="B71" s="74">
        <v>515</v>
      </c>
      <c r="C71" s="75">
        <v>507</v>
      </c>
      <c r="D71" s="76">
        <f t="shared" ref="D71:D134" si="1">C71/B71</f>
        <v>0.984466019417476</v>
      </c>
    </row>
    <row r="72" ht="25.9" customHeight="1" spans="1:4">
      <c r="A72" s="77" t="s">
        <v>145</v>
      </c>
      <c r="B72" s="74">
        <v>45</v>
      </c>
      <c r="C72" s="75">
        <v>52</v>
      </c>
      <c r="D72" s="76">
        <f t="shared" si="1"/>
        <v>1.15555555555556</v>
      </c>
    </row>
    <row r="73" ht="25.9" customHeight="1" spans="1:4">
      <c r="A73" s="77" t="s">
        <v>105</v>
      </c>
      <c r="B73" s="74">
        <v>75</v>
      </c>
      <c r="C73" s="75">
        <v>79</v>
      </c>
      <c r="D73" s="76">
        <f t="shared" si="1"/>
        <v>1.05333333333333</v>
      </c>
    </row>
    <row r="74" ht="25.9" customHeight="1" spans="1:4">
      <c r="A74" s="77" t="s">
        <v>146</v>
      </c>
      <c r="B74" s="74">
        <v>49</v>
      </c>
      <c r="C74" s="75">
        <v>54</v>
      </c>
      <c r="D74" s="76">
        <f t="shared" si="1"/>
        <v>1.10204081632653</v>
      </c>
    </row>
    <row r="75" ht="25.9" customHeight="1" spans="1:4">
      <c r="A75" s="73" t="s">
        <v>147</v>
      </c>
      <c r="B75" s="74">
        <v>1138</v>
      </c>
      <c r="C75" s="75">
        <v>1213</v>
      </c>
      <c r="D75" s="76">
        <f t="shared" si="1"/>
        <v>1.06590509666081</v>
      </c>
    </row>
    <row r="76" ht="25.9" customHeight="1" spans="1:4">
      <c r="A76" s="77" t="s">
        <v>99</v>
      </c>
      <c r="B76" s="74">
        <v>898</v>
      </c>
      <c r="C76" s="75">
        <v>968</v>
      </c>
      <c r="D76" s="76">
        <f t="shared" si="1"/>
        <v>1.07795100222717</v>
      </c>
    </row>
    <row r="77" ht="25.9" customHeight="1" spans="1:4">
      <c r="A77" s="77" t="s">
        <v>148</v>
      </c>
      <c r="B77" s="74"/>
      <c r="C77" s="75"/>
      <c r="D77" s="76"/>
    </row>
    <row r="78" ht="25.9" customHeight="1" spans="1:4">
      <c r="A78" s="77" t="s">
        <v>105</v>
      </c>
      <c r="B78" s="74">
        <v>177</v>
      </c>
      <c r="C78" s="75">
        <v>172</v>
      </c>
      <c r="D78" s="76">
        <f t="shared" si="1"/>
        <v>0.971751412429379</v>
      </c>
    </row>
    <row r="79" ht="25.9" customHeight="1" spans="1:4">
      <c r="A79" s="77" t="s">
        <v>149</v>
      </c>
      <c r="B79" s="74">
        <v>63</v>
      </c>
      <c r="C79" s="75">
        <v>73</v>
      </c>
      <c r="D79" s="76">
        <f t="shared" si="1"/>
        <v>1.15873015873016</v>
      </c>
    </row>
    <row r="80" ht="25.9" customHeight="1" spans="1:4">
      <c r="A80" s="73" t="s">
        <v>150</v>
      </c>
      <c r="B80" s="74">
        <v>872</v>
      </c>
      <c r="C80" s="75">
        <v>978</v>
      </c>
      <c r="D80" s="76">
        <f t="shared" si="1"/>
        <v>1.12155963302752</v>
      </c>
    </row>
    <row r="81" ht="25.9" customHeight="1" spans="1:4">
      <c r="A81" s="77" t="s">
        <v>99</v>
      </c>
      <c r="B81" s="74">
        <v>495</v>
      </c>
      <c r="C81" s="75">
        <v>504</v>
      </c>
      <c r="D81" s="76">
        <f t="shared" si="1"/>
        <v>1.01818181818182</v>
      </c>
    </row>
    <row r="82" ht="25.9" customHeight="1" spans="1:4">
      <c r="A82" s="77" t="s">
        <v>105</v>
      </c>
      <c r="B82" s="74">
        <v>133</v>
      </c>
      <c r="C82" s="75">
        <v>145</v>
      </c>
      <c r="D82" s="76">
        <f t="shared" si="1"/>
        <v>1.09022556390977</v>
      </c>
    </row>
    <row r="83" ht="25.9" customHeight="1" spans="1:4">
      <c r="A83" s="77" t="s">
        <v>151</v>
      </c>
      <c r="B83" s="74">
        <v>244</v>
      </c>
      <c r="C83" s="75">
        <v>329</v>
      </c>
      <c r="D83" s="76">
        <f t="shared" si="1"/>
        <v>1.34836065573771</v>
      </c>
    </row>
    <row r="84" ht="25.9" customHeight="1" spans="1:4">
      <c r="A84" s="73" t="s">
        <v>152</v>
      </c>
      <c r="B84" s="74">
        <v>584</v>
      </c>
      <c r="C84" s="75">
        <v>599</v>
      </c>
      <c r="D84" s="76">
        <f t="shared" si="1"/>
        <v>1.02568493150685</v>
      </c>
    </row>
    <row r="85" ht="25.9" customHeight="1" spans="1:4">
      <c r="A85" s="77" t="s">
        <v>99</v>
      </c>
      <c r="B85" s="74">
        <v>255</v>
      </c>
      <c r="C85" s="75">
        <v>263</v>
      </c>
      <c r="D85" s="76">
        <f t="shared" si="1"/>
        <v>1.03137254901961</v>
      </c>
    </row>
    <row r="86" ht="25.9" customHeight="1" spans="1:4">
      <c r="A86" s="77" t="s">
        <v>105</v>
      </c>
      <c r="B86" s="74">
        <v>235</v>
      </c>
      <c r="C86" s="75">
        <v>242</v>
      </c>
      <c r="D86" s="76">
        <f t="shared" si="1"/>
        <v>1.02978723404255</v>
      </c>
    </row>
    <row r="87" ht="25.9" customHeight="1" spans="1:4">
      <c r="A87" s="77" t="s">
        <v>153</v>
      </c>
      <c r="B87" s="74">
        <v>94</v>
      </c>
      <c r="C87" s="75">
        <v>94</v>
      </c>
      <c r="D87" s="76">
        <f t="shared" si="1"/>
        <v>1</v>
      </c>
    </row>
    <row r="88" ht="25.9" customHeight="1" spans="1:4">
      <c r="A88" s="73" t="s">
        <v>154</v>
      </c>
      <c r="B88" s="74">
        <v>459</v>
      </c>
      <c r="C88" s="75">
        <v>432</v>
      </c>
      <c r="D88" s="76">
        <f t="shared" si="1"/>
        <v>0.941176470588235</v>
      </c>
    </row>
    <row r="89" ht="25.9" customHeight="1" spans="1:4">
      <c r="A89" s="77" t="s">
        <v>99</v>
      </c>
      <c r="B89" s="74">
        <v>435</v>
      </c>
      <c r="C89" s="75">
        <v>410</v>
      </c>
      <c r="D89" s="76">
        <f t="shared" si="1"/>
        <v>0.942528735632184</v>
      </c>
    </row>
    <row r="90" ht="25.9" customHeight="1" spans="1:4">
      <c r="A90" s="77" t="s">
        <v>155</v>
      </c>
      <c r="B90" s="74">
        <v>24</v>
      </c>
      <c r="C90" s="75">
        <v>22</v>
      </c>
      <c r="D90" s="76">
        <f t="shared" si="1"/>
        <v>0.916666666666667</v>
      </c>
    </row>
    <row r="91" ht="25.9" customHeight="1" spans="1:4">
      <c r="A91" s="73" t="s">
        <v>156</v>
      </c>
      <c r="B91" s="74">
        <v>1015</v>
      </c>
      <c r="C91" s="75">
        <v>917</v>
      </c>
      <c r="D91" s="76">
        <f t="shared" si="1"/>
        <v>0.903448275862069</v>
      </c>
    </row>
    <row r="92" ht="25.9" customHeight="1" spans="1:4">
      <c r="A92" s="77" t="s">
        <v>99</v>
      </c>
      <c r="B92" s="74">
        <v>667</v>
      </c>
      <c r="C92" s="75">
        <v>662</v>
      </c>
      <c r="D92" s="76">
        <f t="shared" si="1"/>
        <v>0.992503748125937</v>
      </c>
    </row>
    <row r="93" ht="25.9" customHeight="1" spans="1:4">
      <c r="A93" s="77" t="s">
        <v>105</v>
      </c>
      <c r="B93" s="74">
        <v>71</v>
      </c>
      <c r="C93" s="75">
        <v>67</v>
      </c>
      <c r="D93" s="76">
        <f t="shared" si="1"/>
        <v>0.943661971830986</v>
      </c>
    </row>
    <row r="94" ht="25.9" customHeight="1" spans="1:4">
      <c r="A94" s="77" t="s">
        <v>156</v>
      </c>
      <c r="B94" s="74">
        <v>277</v>
      </c>
      <c r="C94" s="75">
        <v>188</v>
      </c>
      <c r="D94" s="76">
        <f t="shared" si="1"/>
        <v>0.67870036101083</v>
      </c>
    </row>
    <row r="95" ht="25.9" customHeight="1" spans="1:4">
      <c r="A95" s="73" t="s">
        <v>157</v>
      </c>
      <c r="B95" s="74">
        <v>1909</v>
      </c>
      <c r="C95" s="75">
        <v>1888</v>
      </c>
      <c r="D95" s="76">
        <f t="shared" si="1"/>
        <v>0.988999476165532</v>
      </c>
    </row>
    <row r="96" ht="25.9" customHeight="1" spans="1:4">
      <c r="A96" s="77" t="s">
        <v>99</v>
      </c>
      <c r="B96" s="74">
        <v>1524</v>
      </c>
      <c r="C96" s="75">
        <v>1513</v>
      </c>
      <c r="D96" s="76">
        <f t="shared" si="1"/>
        <v>0.992782152230971</v>
      </c>
    </row>
    <row r="97" ht="25.9" customHeight="1" spans="1:4">
      <c r="A97" s="77" t="s">
        <v>158</v>
      </c>
      <c r="B97" s="74">
        <v>40</v>
      </c>
      <c r="C97" s="75">
        <v>11</v>
      </c>
      <c r="D97" s="76">
        <f t="shared" si="1"/>
        <v>0.275</v>
      </c>
    </row>
    <row r="98" ht="25.9" customHeight="1" spans="1:4">
      <c r="A98" s="77" t="s">
        <v>159</v>
      </c>
      <c r="B98" s="74"/>
      <c r="C98" s="75"/>
      <c r="D98" s="76"/>
    </row>
    <row r="99" ht="25.9" customHeight="1" spans="1:4">
      <c r="A99" s="77" t="s">
        <v>160</v>
      </c>
      <c r="B99" s="74"/>
      <c r="C99" s="75"/>
      <c r="D99" s="76"/>
    </row>
    <row r="100" ht="25.9" customHeight="1" spans="1:4">
      <c r="A100" s="77" t="s">
        <v>161</v>
      </c>
      <c r="B100" s="74"/>
      <c r="C100" s="75"/>
      <c r="D100" s="76"/>
    </row>
    <row r="101" ht="25.9" customHeight="1" spans="1:4">
      <c r="A101" s="77" t="s">
        <v>162</v>
      </c>
      <c r="B101" s="74">
        <v>191</v>
      </c>
      <c r="C101" s="75">
        <v>228</v>
      </c>
      <c r="D101" s="76">
        <f t="shared" si="1"/>
        <v>1.19371727748691</v>
      </c>
    </row>
    <row r="102" ht="25.9" customHeight="1" spans="1:4">
      <c r="A102" s="77" t="s">
        <v>105</v>
      </c>
      <c r="B102" s="74">
        <v>118</v>
      </c>
      <c r="C102" s="75">
        <v>117</v>
      </c>
      <c r="D102" s="76">
        <f t="shared" si="1"/>
        <v>0.991525423728814</v>
      </c>
    </row>
    <row r="103" ht="25.9" customHeight="1" spans="1:4">
      <c r="A103" s="77" t="s">
        <v>163</v>
      </c>
      <c r="B103" s="74">
        <v>36</v>
      </c>
      <c r="C103" s="75">
        <v>19</v>
      </c>
      <c r="D103" s="76">
        <f t="shared" si="1"/>
        <v>0.527777777777778</v>
      </c>
    </row>
    <row r="104" ht="25.9" customHeight="1" spans="1:4">
      <c r="A104" s="73" t="s">
        <v>164</v>
      </c>
      <c r="B104" s="74">
        <v>21</v>
      </c>
      <c r="C104" s="75">
        <v>35</v>
      </c>
      <c r="D104" s="76">
        <f t="shared" si="1"/>
        <v>1.66666666666667</v>
      </c>
    </row>
    <row r="105" ht="25.9" customHeight="1" spans="1:4">
      <c r="A105" s="77" t="s">
        <v>99</v>
      </c>
      <c r="B105" s="74"/>
      <c r="C105" s="75">
        <v>17</v>
      </c>
      <c r="D105" s="76"/>
    </row>
    <row r="106" ht="25.9" customHeight="1" spans="1:4">
      <c r="A106" s="77" t="s">
        <v>105</v>
      </c>
      <c r="B106" s="74">
        <v>5</v>
      </c>
      <c r="C106" s="75">
        <v>5</v>
      </c>
      <c r="D106" s="76">
        <f t="shared" si="1"/>
        <v>1</v>
      </c>
    </row>
    <row r="107" ht="25.9" customHeight="1" spans="1:4">
      <c r="A107" s="77" t="s">
        <v>165</v>
      </c>
      <c r="B107" s="74">
        <v>16</v>
      </c>
      <c r="C107" s="75">
        <v>13</v>
      </c>
      <c r="D107" s="76">
        <f t="shared" si="1"/>
        <v>0.8125</v>
      </c>
    </row>
    <row r="108" ht="25.9" customHeight="1" spans="1:4">
      <c r="A108" s="73" t="s">
        <v>166</v>
      </c>
      <c r="B108" s="74">
        <v>34</v>
      </c>
      <c r="C108" s="75">
        <v>45</v>
      </c>
      <c r="D108" s="76">
        <f t="shared" si="1"/>
        <v>1.32352941176471</v>
      </c>
    </row>
    <row r="109" ht="25.9" customHeight="1" spans="1:4">
      <c r="A109" s="77" t="s">
        <v>99</v>
      </c>
      <c r="B109" s="74">
        <v>34</v>
      </c>
      <c r="C109" s="75">
        <v>38</v>
      </c>
      <c r="D109" s="76">
        <f t="shared" si="1"/>
        <v>1.11764705882353</v>
      </c>
    </row>
    <row r="110" ht="25.9" customHeight="1" spans="1:4">
      <c r="A110" s="77" t="s">
        <v>167</v>
      </c>
      <c r="B110" s="74"/>
      <c r="C110" s="75">
        <v>7</v>
      </c>
      <c r="D110" s="76"/>
    </row>
    <row r="111" ht="25.9" customHeight="1" spans="1:4">
      <c r="A111" s="73" t="s">
        <v>168</v>
      </c>
      <c r="B111" s="74">
        <v>4280</v>
      </c>
      <c r="C111" s="75">
        <v>4906</v>
      </c>
      <c r="D111" s="76">
        <f t="shared" si="1"/>
        <v>1.14626168224299</v>
      </c>
    </row>
    <row r="112" ht="25.9" customHeight="1" spans="1:4">
      <c r="A112" s="77" t="s">
        <v>168</v>
      </c>
      <c r="B112" s="74">
        <v>4280</v>
      </c>
      <c r="C112" s="75">
        <v>4906</v>
      </c>
      <c r="D112" s="76">
        <f t="shared" si="1"/>
        <v>1.14626168224299</v>
      </c>
    </row>
    <row r="113" ht="25.9" customHeight="1" spans="1:4">
      <c r="A113" s="71" t="s">
        <v>169</v>
      </c>
      <c r="B113" s="74">
        <v>59</v>
      </c>
      <c r="C113" s="75">
        <v>56</v>
      </c>
      <c r="D113" s="76">
        <f t="shared" si="1"/>
        <v>0.949152542372881</v>
      </c>
    </row>
    <row r="114" ht="25.9" customHeight="1" spans="1:4">
      <c r="A114" s="71" t="s">
        <v>170</v>
      </c>
      <c r="B114" s="74">
        <v>3164</v>
      </c>
      <c r="C114" s="75">
        <v>2888</v>
      </c>
      <c r="D114" s="76">
        <f t="shared" si="1"/>
        <v>0.912768647281922</v>
      </c>
    </row>
    <row r="115" ht="25.9" customHeight="1" spans="1:4">
      <c r="A115" s="73" t="s">
        <v>171</v>
      </c>
      <c r="B115" s="74">
        <v>818</v>
      </c>
      <c r="C115" s="75">
        <v>963</v>
      </c>
      <c r="D115" s="76">
        <f t="shared" si="1"/>
        <v>1.17726161369193</v>
      </c>
    </row>
    <row r="116" ht="25.9" customHeight="1" spans="1:4">
      <c r="A116" s="73" t="s">
        <v>172</v>
      </c>
      <c r="B116" s="74">
        <v>450</v>
      </c>
      <c r="C116" s="75">
        <v>229</v>
      </c>
      <c r="D116" s="76">
        <f t="shared" si="1"/>
        <v>0.508888888888889</v>
      </c>
    </row>
    <row r="117" ht="25.9" customHeight="1" spans="1:4">
      <c r="A117" s="73" t="s">
        <v>173</v>
      </c>
      <c r="B117" s="74">
        <v>889</v>
      </c>
      <c r="C117" s="75">
        <v>598</v>
      </c>
      <c r="D117" s="76">
        <f t="shared" si="1"/>
        <v>0.672665916760405</v>
      </c>
    </row>
    <row r="118" ht="25.9" customHeight="1" spans="1:4">
      <c r="A118" s="73" t="s">
        <v>174</v>
      </c>
      <c r="B118" s="74">
        <v>902</v>
      </c>
      <c r="C118" s="75">
        <v>993</v>
      </c>
      <c r="D118" s="76">
        <f t="shared" si="1"/>
        <v>1.10088691796009</v>
      </c>
    </row>
    <row r="119" ht="25.9" customHeight="1" spans="1:4">
      <c r="A119" s="73" t="s">
        <v>175</v>
      </c>
      <c r="B119" s="74">
        <v>105</v>
      </c>
      <c r="C119" s="75">
        <v>105</v>
      </c>
      <c r="D119" s="76">
        <f t="shared" si="1"/>
        <v>1</v>
      </c>
    </row>
    <row r="120" ht="25.9" customHeight="1" spans="1:4">
      <c r="A120" s="71" t="s">
        <v>176</v>
      </c>
      <c r="B120" s="74">
        <v>93529</v>
      </c>
      <c r="C120" s="75">
        <v>93972</v>
      </c>
      <c r="D120" s="76">
        <f t="shared" si="1"/>
        <v>1.00473649883993</v>
      </c>
    </row>
    <row r="121" ht="25.9" customHeight="1" spans="1:4">
      <c r="A121" s="73" t="s">
        <v>177</v>
      </c>
      <c r="B121" s="74">
        <v>2752</v>
      </c>
      <c r="C121" s="75">
        <v>3004</v>
      </c>
      <c r="D121" s="76">
        <f t="shared" si="1"/>
        <v>1.09156976744186</v>
      </c>
    </row>
    <row r="122" ht="25.9" customHeight="1" spans="1:4">
      <c r="A122" s="77" t="s">
        <v>99</v>
      </c>
      <c r="B122" s="74">
        <v>325</v>
      </c>
      <c r="C122" s="75">
        <v>296</v>
      </c>
      <c r="D122" s="76">
        <f t="shared" si="1"/>
        <v>0.910769230769231</v>
      </c>
    </row>
    <row r="123" ht="25.9" customHeight="1" spans="1:4">
      <c r="A123" s="77" t="s">
        <v>131</v>
      </c>
      <c r="B123" s="74">
        <v>222</v>
      </c>
      <c r="C123" s="75">
        <v>234</v>
      </c>
      <c r="D123" s="76">
        <f t="shared" si="1"/>
        <v>1.05405405405405</v>
      </c>
    </row>
    <row r="124" ht="25.9" customHeight="1" spans="1:4">
      <c r="A124" s="77" t="s">
        <v>178</v>
      </c>
      <c r="B124" s="74">
        <v>2205</v>
      </c>
      <c r="C124" s="75">
        <v>2474</v>
      </c>
      <c r="D124" s="76">
        <f t="shared" si="1"/>
        <v>1.12199546485261</v>
      </c>
    </row>
    <row r="125" ht="25.9" customHeight="1" spans="1:4">
      <c r="A125" s="73" t="s">
        <v>179</v>
      </c>
      <c r="B125" s="74">
        <v>87114</v>
      </c>
      <c r="C125" s="75">
        <v>87367</v>
      </c>
      <c r="D125" s="76">
        <f t="shared" si="1"/>
        <v>1.0029042404206</v>
      </c>
    </row>
    <row r="126" ht="25.9" customHeight="1" spans="1:4">
      <c r="A126" s="77" t="s">
        <v>180</v>
      </c>
      <c r="B126" s="74">
        <v>2104</v>
      </c>
      <c r="C126" s="75">
        <v>1796</v>
      </c>
      <c r="D126" s="76">
        <f t="shared" si="1"/>
        <v>0.85361216730038</v>
      </c>
    </row>
    <row r="127" ht="25.9" customHeight="1" spans="1:4">
      <c r="A127" s="77" t="s">
        <v>181</v>
      </c>
      <c r="B127" s="74">
        <v>41608</v>
      </c>
      <c r="C127" s="75">
        <v>40548</v>
      </c>
      <c r="D127" s="76">
        <f t="shared" si="1"/>
        <v>0.974524129975005</v>
      </c>
    </row>
    <row r="128" ht="25.9" customHeight="1" spans="1:4">
      <c r="A128" s="77" t="s">
        <v>182</v>
      </c>
      <c r="B128" s="74">
        <v>20306</v>
      </c>
      <c r="C128" s="75">
        <v>21722</v>
      </c>
      <c r="D128" s="76">
        <f t="shared" si="1"/>
        <v>1.06973308381759</v>
      </c>
    </row>
    <row r="129" ht="25.9" customHeight="1" spans="1:4">
      <c r="A129" s="77" t="s">
        <v>183</v>
      </c>
      <c r="B129" s="74">
        <v>12495</v>
      </c>
      <c r="C129" s="75">
        <v>13282</v>
      </c>
      <c r="D129" s="76">
        <f t="shared" si="1"/>
        <v>1.06298519407763</v>
      </c>
    </row>
    <row r="130" ht="25.9" customHeight="1" spans="1:4">
      <c r="A130" s="77" t="s">
        <v>184</v>
      </c>
      <c r="B130" s="74">
        <v>10601</v>
      </c>
      <c r="C130" s="75">
        <v>10019</v>
      </c>
      <c r="D130" s="76">
        <f t="shared" si="1"/>
        <v>0.94509951891331</v>
      </c>
    </row>
    <row r="131" ht="25.9" customHeight="1" spans="1:4">
      <c r="A131" s="73" t="s">
        <v>185</v>
      </c>
      <c r="B131" s="74">
        <v>2418</v>
      </c>
      <c r="C131" s="75">
        <v>2343</v>
      </c>
      <c r="D131" s="76">
        <f t="shared" si="1"/>
        <v>0.968982630272953</v>
      </c>
    </row>
    <row r="132" ht="25.9" customHeight="1" spans="1:4">
      <c r="A132" s="77" t="s">
        <v>186</v>
      </c>
      <c r="B132" s="74">
        <v>2418</v>
      </c>
      <c r="C132" s="75">
        <v>2343</v>
      </c>
      <c r="D132" s="76">
        <f t="shared" si="1"/>
        <v>0.968982630272953</v>
      </c>
    </row>
    <row r="133" ht="25.9" customHeight="1" spans="1:4">
      <c r="A133" s="73" t="s">
        <v>187</v>
      </c>
      <c r="B133" s="74">
        <v>707</v>
      </c>
      <c r="C133" s="75">
        <v>654</v>
      </c>
      <c r="D133" s="76">
        <f t="shared" si="1"/>
        <v>0.925035360678925</v>
      </c>
    </row>
    <row r="134" ht="25.9" customHeight="1" spans="1:4">
      <c r="A134" s="77" t="s">
        <v>188</v>
      </c>
      <c r="B134" s="74">
        <v>707</v>
      </c>
      <c r="C134" s="75">
        <v>654</v>
      </c>
      <c r="D134" s="76">
        <f t="shared" si="1"/>
        <v>0.925035360678925</v>
      </c>
    </row>
    <row r="135" ht="25.9" customHeight="1" spans="1:4">
      <c r="A135" s="73" t="s">
        <v>189</v>
      </c>
      <c r="B135" s="74">
        <v>445</v>
      </c>
      <c r="C135" s="75">
        <v>509</v>
      </c>
      <c r="D135" s="76">
        <f t="shared" ref="D135:D198" si="2">C135/B135</f>
        <v>1.1438202247191</v>
      </c>
    </row>
    <row r="136" ht="25.9" customHeight="1" spans="1:4">
      <c r="A136" s="77" t="s">
        <v>190</v>
      </c>
      <c r="B136" s="74">
        <v>445</v>
      </c>
      <c r="C136" s="75">
        <v>509</v>
      </c>
      <c r="D136" s="76">
        <f t="shared" si="2"/>
        <v>1.1438202247191</v>
      </c>
    </row>
    <row r="137" ht="25.9" customHeight="1" spans="1:4">
      <c r="A137" s="73" t="s">
        <v>191</v>
      </c>
      <c r="B137" s="74">
        <v>93</v>
      </c>
      <c r="C137" s="75">
        <v>95</v>
      </c>
      <c r="D137" s="76">
        <f t="shared" si="2"/>
        <v>1.02150537634409</v>
      </c>
    </row>
    <row r="138" ht="25.9" customHeight="1" spans="1:4">
      <c r="A138" s="77" t="s">
        <v>191</v>
      </c>
      <c r="B138" s="74">
        <v>93</v>
      </c>
      <c r="C138" s="75">
        <v>95</v>
      </c>
      <c r="D138" s="76">
        <f t="shared" si="2"/>
        <v>1.02150537634409</v>
      </c>
    </row>
    <row r="139" ht="25.9" customHeight="1" spans="1:4">
      <c r="A139" s="71" t="s">
        <v>192</v>
      </c>
      <c r="B139" s="74">
        <v>1949</v>
      </c>
      <c r="C139" s="75">
        <v>2349</v>
      </c>
      <c r="D139" s="76">
        <f t="shared" si="2"/>
        <v>1.20523345305285</v>
      </c>
    </row>
    <row r="140" ht="25.9" customHeight="1" spans="1:4">
      <c r="A140" s="73" t="s">
        <v>193</v>
      </c>
      <c r="B140" s="74">
        <v>1236</v>
      </c>
      <c r="C140" s="75">
        <v>1370</v>
      </c>
      <c r="D140" s="76">
        <f t="shared" si="2"/>
        <v>1.1084142394822</v>
      </c>
    </row>
    <row r="141" ht="25.9" customHeight="1" spans="1:4">
      <c r="A141" s="77" t="s">
        <v>99</v>
      </c>
      <c r="B141" s="74">
        <v>768</v>
      </c>
      <c r="C141" s="75">
        <v>740</v>
      </c>
      <c r="D141" s="76">
        <f t="shared" si="2"/>
        <v>0.963541666666667</v>
      </c>
    </row>
    <row r="142" ht="25.9" customHeight="1" spans="1:4">
      <c r="A142" s="77" t="s">
        <v>131</v>
      </c>
      <c r="B142" s="74">
        <v>297</v>
      </c>
      <c r="C142" s="75">
        <v>280</v>
      </c>
      <c r="D142" s="76">
        <f t="shared" si="2"/>
        <v>0.942760942760943</v>
      </c>
    </row>
    <row r="143" ht="25.9" customHeight="1" spans="1:4">
      <c r="A143" s="77" t="s">
        <v>194</v>
      </c>
      <c r="B143" s="74">
        <v>171</v>
      </c>
      <c r="C143" s="75">
        <v>350</v>
      </c>
      <c r="D143" s="76">
        <f t="shared" si="2"/>
        <v>2.04678362573099</v>
      </c>
    </row>
    <row r="144" ht="25.9" customHeight="1" spans="1:4">
      <c r="A144" s="73" t="s">
        <v>195</v>
      </c>
      <c r="B144" s="74">
        <v>154</v>
      </c>
      <c r="C144" s="75">
        <v>154</v>
      </c>
      <c r="D144" s="76">
        <f t="shared" si="2"/>
        <v>1</v>
      </c>
    </row>
    <row r="145" ht="25.9" customHeight="1" spans="1:4">
      <c r="A145" s="77" t="s">
        <v>196</v>
      </c>
      <c r="B145" s="74">
        <v>154</v>
      </c>
      <c r="C145" s="75">
        <v>154</v>
      </c>
      <c r="D145" s="76">
        <f t="shared" si="2"/>
        <v>1</v>
      </c>
    </row>
    <row r="146" ht="25.9" customHeight="1" spans="1:4">
      <c r="A146" s="73" t="s">
        <v>197</v>
      </c>
      <c r="B146" s="74">
        <v>79</v>
      </c>
      <c r="C146" s="75">
        <v>89</v>
      </c>
      <c r="D146" s="76">
        <f t="shared" si="2"/>
        <v>1.12658227848101</v>
      </c>
    </row>
    <row r="147" ht="25.9" customHeight="1" spans="1:4">
      <c r="A147" s="77" t="s">
        <v>198</v>
      </c>
      <c r="B147" s="74">
        <v>4</v>
      </c>
      <c r="C147" s="75">
        <v>4</v>
      </c>
      <c r="D147" s="76">
        <f t="shared" si="2"/>
        <v>1</v>
      </c>
    </row>
    <row r="148" ht="25.9" customHeight="1" spans="1:4">
      <c r="A148" s="77" t="s">
        <v>199</v>
      </c>
      <c r="B148" s="74">
        <v>75</v>
      </c>
      <c r="C148" s="75">
        <v>85</v>
      </c>
      <c r="D148" s="76">
        <f t="shared" si="2"/>
        <v>1.13333333333333</v>
      </c>
    </row>
    <row r="149" ht="25.9" customHeight="1" spans="1:4">
      <c r="A149" s="73" t="s">
        <v>200</v>
      </c>
      <c r="B149" s="74">
        <v>15</v>
      </c>
      <c r="C149" s="75">
        <v>15</v>
      </c>
      <c r="D149" s="76">
        <f t="shared" si="2"/>
        <v>1</v>
      </c>
    </row>
    <row r="150" ht="25.9" customHeight="1" spans="1:4">
      <c r="A150" s="77" t="s">
        <v>201</v>
      </c>
      <c r="B150" s="74">
        <v>15</v>
      </c>
      <c r="C150" s="75">
        <v>15</v>
      </c>
      <c r="D150" s="76">
        <f t="shared" si="2"/>
        <v>1</v>
      </c>
    </row>
    <row r="151" ht="25.9" customHeight="1" spans="1:4">
      <c r="A151" s="73" t="s">
        <v>202</v>
      </c>
      <c r="B151" s="74">
        <v>465</v>
      </c>
      <c r="C151" s="75">
        <v>721</v>
      </c>
      <c r="D151" s="76">
        <f t="shared" si="2"/>
        <v>1.5505376344086</v>
      </c>
    </row>
    <row r="152" ht="25.9" customHeight="1" spans="1:4">
      <c r="A152" s="77" t="s">
        <v>202</v>
      </c>
      <c r="B152" s="74">
        <v>465</v>
      </c>
      <c r="C152" s="75">
        <v>721</v>
      </c>
      <c r="D152" s="76">
        <f t="shared" si="2"/>
        <v>1.5505376344086</v>
      </c>
    </row>
    <row r="153" ht="25.9" customHeight="1" spans="1:4">
      <c r="A153" s="71" t="s">
        <v>203</v>
      </c>
      <c r="B153" s="74">
        <v>1515</v>
      </c>
      <c r="C153" s="75">
        <v>1649</v>
      </c>
      <c r="D153" s="76">
        <f t="shared" si="2"/>
        <v>1.08844884488449</v>
      </c>
    </row>
    <row r="154" ht="25.9" customHeight="1" spans="1:4">
      <c r="A154" s="73" t="s">
        <v>204</v>
      </c>
      <c r="B154" s="74">
        <v>963</v>
      </c>
      <c r="C154" s="75">
        <v>980</v>
      </c>
      <c r="D154" s="76">
        <f t="shared" si="2"/>
        <v>1.01765316718588</v>
      </c>
    </row>
    <row r="155" ht="25.9" customHeight="1" spans="1:4">
      <c r="A155" s="77" t="s">
        <v>99</v>
      </c>
      <c r="B155" s="74">
        <v>458</v>
      </c>
      <c r="C155" s="75">
        <v>483</v>
      </c>
      <c r="D155" s="76">
        <f t="shared" si="2"/>
        <v>1.05458515283843</v>
      </c>
    </row>
    <row r="156" ht="25.9" customHeight="1" spans="1:4">
      <c r="A156" s="77" t="s">
        <v>131</v>
      </c>
      <c r="B156" s="74">
        <v>192</v>
      </c>
      <c r="C156" s="75">
        <v>195</v>
      </c>
      <c r="D156" s="76">
        <f t="shared" si="2"/>
        <v>1.015625</v>
      </c>
    </row>
    <row r="157" ht="25.9" customHeight="1" spans="1:4">
      <c r="A157" s="77" t="s">
        <v>205</v>
      </c>
      <c r="B157" s="74">
        <v>38</v>
      </c>
      <c r="C157" s="75">
        <v>54</v>
      </c>
      <c r="D157" s="76">
        <f t="shared" si="2"/>
        <v>1.42105263157895</v>
      </c>
    </row>
    <row r="158" ht="25.9" customHeight="1" spans="1:4">
      <c r="A158" s="77" t="s">
        <v>206</v>
      </c>
      <c r="B158" s="74">
        <v>103</v>
      </c>
      <c r="C158" s="75">
        <v>85</v>
      </c>
      <c r="D158" s="76">
        <f t="shared" si="2"/>
        <v>0.825242718446602</v>
      </c>
    </row>
    <row r="159" ht="25.9" customHeight="1" spans="1:4">
      <c r="A159" s="77" t="s">
        <v>207</v>
      </c>
      <c r="B159" s="74">
        <v>172</v>
      </c>
      <c r="C159" s="75">
        <v>163</v>
      </c>
      <c r="D159" s="76">
        <f t="shared" si="2"/>
        <v>0.947674418604651</v>
      </c>
    </row>
    <row r="160" ht="25.9" customHeight="1" spans="1:4">
      <c r="A160" s="73" t="s">
        <v>208</v>
      </c>
      <c r="B160" s="74">
        <v>7</v>
      </c>
      <c r="C160" s="75">
        <v>7</v>
      </c>
      <c r="D160" s="76">
        <f t="shared" si="2"/>
        <v>1</v>
      </c>
    </row>
    <row r="161" ht="25.9" customHeight="1" spans="1:4">
      <c r="A161" s="77" t="s">
        <v>209</v>
      </c>
      <c r="B161" s="74">
        <v>7</v>
      </c>
      <c r="C161" s="75">
        <v>7</v>
      </c>
      <c r="D161" s="76">
        <f t="shared" si="2"/>
        <v>1</v>
      </c>
    </row>
    <row r="162" ht="25.9" customHeight="1" spans="1:4">
      <c r="A162" s="73" t="s">
        <v>210</v>
      </c>
      <c r="B162" s="74">
        <v>219</v>
      </c>
      <c r="C162" s="75">
        <v>195</v>
      </c>
      <c r="D162" s="76">
        <f t="shared" si="2"/>
        <v>0.89041095890411</v>
      </c>
    </row>
    <row r="163" ht="25.9" customHeight="1" spans="1:4">
      <c r="A163" s="77" t="s">
        <v>211</v>
      </c>
      <c r="B163" s="74">
        <v>40</v>
      </c>
      <c r="C163" s="75">
        <v>40</v>
      </c>
      <c r="D163" s="76">
        <f t="shared" si="2"/>
        <v>1</v>
      </c>
    </row>
    <row r="164" ht="25.9" customHeight="1" spans="1:4">
      <c r="A164" s="77" t="s">
        <v>212</v>
      </c>
      <c r="B164" s="74">
        <v>179</v>
      </c>
      <c r="C164" s="75">
        <v>155</v>
      </c>
      <c r="D164" s="76">
        <f t="shared" si="2"/>
        <v>0.865921787709497</v>
      </c>
    </row>
    <row r="165" ht="25.9" customHeight="1" spans="1:4">
      <c r="A165" s="73" t="s">
        <v>213</v>
      </c>
      <c r="B165" s="74">
        <v>326</v>
      </c>
      <c r="C165" s="75">
        <v>467</v>
      </c>
      <c r="D165" s="76">
        <f t="shared" si="2"/>
        <v>1.43251533742331</v>
      </c>
    </row>
    <row r="166" ht="25.9" customHeight="1" spans="1:4">
      <c r="A166" s="77" t="s">
        <v>214</v>
      </c>
      <c r="B166" s="74">
        <v>8</v>
      </c>
      <c r="C166" s="75">
        <v>4</v>
      </c>
      <c r="D166" s="76">
        <f t="shared" si="2"/>
        <v>0.5</v>
      </c>
    </row>
    <row r="167" ht="25.9" customHeight="1" spans="1:4">
      <c r="A167" s="77" t="s">
        <v>213</v>
      </c>
      <c r="B167" s="74">
        <v>318</v>
      </c>
      <c r="C167" s="75">
        <v>463</v>
      </c>
      <c r="D167" s="76">
        <f t="shared" si="2"/>
        <v>1.4559748427673</v>
      </c>
    </row>
    <row r="168" ht="25.9" customHeight="1" spans="1:4">
      <c r="A168" s="71" t="s">
        <v>215</v>
      </c>
      <c r="B168" s="74">
        <v>90497</v>
      </c>
      <c r="C168" s="75">
        <v>93221</v>
      </c>
      <c r="D168" s="76">
        <f t="shared" si="2"/>
        <v>1.03010044531863</v>
      </c>
    </row>
    <row r="169" ht="25.9" customHeight="1" spans="1:4">
      <c r="A169" s="73" t="s">
        <v>216</v>
      </c>
      <c r="B169" s="74">
        <v>1172</v>
      </c>
      <c r="C169" s="75">
        <v>1248</v>
      </c>
      <c r="D169" s="76">
        <f t="shared" si="2"/>
        <v>1.06484641638225</v>
      </c>
    </row>
    <row r="170" ht="25.9" customHeight="1" spans="1:4">
      <c r="A170" s="77" t="s">
        <v>99</v>
      </c>
      <c r="B170" s="74">
        <v>788</v>
      </c>
      <c r="C170" s="75">
        <v>795</v>
      </c>
      <c r="D170" s="76">
        <f t="shared" si="2"/>
        <v>1.00888324873096</v>
      </c>
    </row>
    <row r="171" ht="25.9" customHeight="1" spans="1:4">
      <c r="A171" s="77" t="s">
        <v>217</v>
      </c>
      <c r="B171" s="74">
        <v>106</v>
      </c>
      <c r="C171" s="75">
        <v>106</v>
      </c>
      <c r="D171" s="76">
        <f t="shared" si="2"/>
        <v>1</v>
      </c>
    </row>
    <row r="172" ht="25.9" customHeight="1" spans="1:4">
      <c r="A172" s="77" t="s">
        <v>218</v>
      </c>
      <c r="B172" s="74"/>
      <c r="C172" s="75">
        <v>2</v>
      </c>
      <c r="D172" s="76"/>
    </row>
    <row r="173" ht="25.9" customHeight="1" spans="1:4">
      <c r="A173" s="77" t="s">
        <v>219</v>
      </c>
      <c r="B173" s="74">
        <v>6</v>
      </c>
      <c r="C173" s="75">
        <v>6</v>
      </c>
      <c r="D173" s="76">
        <f t="shared" si="2"/>
        <v>1</v>
      </c>
    </row>
    <row r="174" ht="25.9" customHeight="1" spans="1:4">
      <c r="A174" s="77" t="s">
        <v>220</v>
      </c>
      <c r="B174" s="74"/>
      <c r="C174" s="75"/>
      <c r="D174" s="76"/>
    </row>
    <row r="175" ht="25.9" customHeight="1" spans="1:4">
      <c r="A175" s="77" t="s">
        <v>221</v>
      </c>
      <c r="B175" s="74">
        <v>45</v>
      </c>
      <c r="C175" s="75">
        <v>55</v>
      </c>
      <c r="D175" s="76">
        <f t="shared" si="2"/>
        <v>1.22222222222222</v>
      </c>
    </row>
    <row r="176" ht="25.9" customHeight="1" spans="1:4">
      <c r="A176" s="77" t="s">
        <v>105</v>
      </c>
      <c r="B176" s="74">
        <v>98</v>
      </c>
      <c r="C176" s="75">
        <v>97</v>
      </c>
      <c r="D176" s="76">
        <f t="shared" si="2"/>
        <v>0.989795918367347</v>
      </c>
    </row>
    <row r="177" ht="25.9" customHeight="1" spans="1:4">
      <c r="A177" s="77" t="s">
        <v>222</v>
      </c>
      <c r="B177" s="74">
        <v>129</v>
      </c>
      <c r="C177" s="75">
        <v>187</v>
      </c>
      <c r="D177" s="76">
        <f t="shared" si="2"/>
        <v>1.44961240310078</v>
      </c>
    </row>
    <row r="178" ht="25.9" customHeight="1" spans="1:4">
      <c r="A178" s="73" t="s">
        <v>223</v>
      </c>
      <c r="B178" s="74">
        <v>2129</v>
      </c>
      <c r="C178" s="75">
        <v>2158</v>
      </c>
      <c r="D178" s="76">
        <f t="shared" si="2"/>
        <v>1.01362141850634</v>
      </c>
    </row>
    <row r="179" ht="25.9" customHeight="1" spans="1:4">
      <c r="A179" s="77" t="s">
        <v>99</v>
      </c>
      <c r="B179" s="74">
        <v>287</v>
      </c>
      <c r="C179" s="75">
        <v>292</v>
      </c>
      <c r="D179" s="76">
        <f t="shared" si="2"/>
        <v>1.01742160278746</v>
      </c>
    </row>
    <row r="180" ht="25.9" customHeight="1" spans="1:4">
      <c r="A180" s="77" t="s">
        <v>100</v>
      </c>
      <c r="B180" s="74"/>
      <c r="C180" s="75"/>
      <c r="D180" s="76"/>
    </row>
    <row r="181" ht="25.9" customHeight="1" spans="1:4">
      <c r="A181" s="77" t="s">
        <v>131</v>
      </c>
      <c r="B181" s="74">
        <v>225</v>
      </c>
      <c r="C181" s="75">
        <v>235</v>
      </c>
      <c r="D181" s="76">
        <f t="shared" si="2"/>
        <v>1.04444444444444</v>
      </c>
    </row>
    <row r="182" ht="25.9" customHeight="1" spans="1:4">
      <c r="A182" s="77" t="s">
        <v>224</v>
      </c>
      <c r="B182" s="74">
        <v>1617</v>
      </c>
      <c r="C182" s="75">
        <v>1631</v>
      </c>
      <c r="D182" s="76">
        <f t="shared" si="2"/>
        <v>1.00865800865801</v>
      </c>
    </row>
    <row r="183" ht="25.9" customHeight="1" spans="1:4">
      <c r="A183" s="73" t="s">
        <v>225</v>
      </c>
      <c r="B183" s="74">
        <v>36117</v>
      </c>
      <c r="C183" s="75">
        <v>37537</v>
      </c>
      <c r="D183" s="76">
        <f t="shared" si="2"/>
        <v>1.03931666528228</v>
      </c>
    </row>
    <row r="184" ht="25.9" customHeight="1" spans="1:4">
      <c r="A184" s="77" t="s">
        <v>226</v>
      </c>
      <c r="B184" s="74">
        <v>7142</v>
      </c>
      <c r="C184" s="75">
        <v>7036</v>
      </c>
      <c r="D184" s="76">
        <f t="shared" si="2"/>
        <v>0.985158218986278</v>
      </c>
    </row>
    <row r="185" ht="25.9" customHeight="1" spans="1:4">
      <c r="A185" s="77" t="s">
        <v>227</v>
      </c>
      <c r="B185" s="74">
        <v>10403</v>
      </c>
      <c r="C185" s="75">
        <v>10792</v>
      </c>
      <c r="D185" s="76">
        <f t="shared" si="2"/>
        <v>1.03739305969432</v>
      </c>
    </row>
    <row r="186" ht="25.9" customHeight="1" spans="1:4">
      <c r="A186" s="77" t="s">
        <v>228</v>
      </c>
      <c r="B186" s="74">
        <v>12417</v>
      </c>
      <c r="C186" s="75">
        <v>13298</v>
      </c>
      <c r="D186" s="76">
        <f t="shared" si="2"/>
        <v>1.0709511154063</v>
      </c>
    </row>
    <row r="187" ht="25.9" customHeight="1" spans="1:4">
      <c r="A187" s="77" t="s">
        <v>229</v>
      </c>
      <c r="B187" s="74">
        <v>6136</v>
      </c>
      <c r="C187" s="75">
        <v>6394</v>
      </c>
      <c r="D187" s="76">
        <f t="shared" si="2"/>
        <v>1.04204693611473</v>
      </c>
    </row>
    <row r="188" ht="25.9" customHeight="1" spans="1:4">
      <c r="A188" s="77" t="s">
        <v>230</v>
      </c>
      <c r="B188" s="74">
        <v>19</v>
      </c>
      <c r="C188" s="75">
        <v>17</v>
      </c>
      <c r="D188" s="76">
        <f t="shared" si="2"/>
        <v>0.894736842105263</v>
      </c>
    </row>
    <row r="189" ht="25.9" customHeight="1" spans="1:4">
      <c r="A189" s="73" t="s">
        <v>231</v>
      </c>
      <c r="B189" s="74">
        <v>30384</v>
      </c>
      <c r="C189" s="75">
        <v>30320</v>
      </c>
      <c r="D189" s="76">
        <f t="shared" si="2"/>
        <v>0.997893628225382</v>
      </c>
    </row>
    <row r="190" ht="25.9" customHeight="1" spans="1:4">
      <c r="A190" s="77" t="s">
        <v>232</v>
      </c>
      <c r="B190" s="74">
        <v>30384</v>
      </c>
      <c r="C190" s="75">
        <v>30320</v>
      </c>
      <c r="D190" s="76">
        <f t="shared" si="2"/>
        <v>0.997893628225382</v>
      </c>
    </row>
    <row r="191" ht="25.9" customHeight="1" spans="1:4">
      <c r="A191" s="73" t="s">
        <v>233</v>
      </c>
      <c r="B191" s="74">
        <v>983</v>
      </c>
      <c r="C191" s="75">
        <v>993</v>
      </c>
      <c r="D191" s="76">
        <f t="shared" si="2"/>
        <v>1.01017293997965</v>
      </c>
    </row>
    <row r="192" ht="25.9" customHeight="1" spans="1:4">
      <c r="A192" s="77" t="s">
        <v>234</v>
      </c>
      <c r="B192" s="74">
        <v>136</v>
      </c>
      <c r="C192" s="75">
        <v>136</v>
      </c>
      <c r="D192" s="76">
        <f t="shared" si="2"/>
        <v>1</v>
      </c>
    </row>
    <row r="193" ht="25.9" customHeight="1" spans="1:4">
      <c r="A193" s="77" t="s">
        <v>235</v>
      </c>
      <c r="B193" s="74">
        <v>3</v>
      </c>
      <c r="C193" s="75">
        <v>3</v>
      </c>
      <c r="D193" s="76">
        <f t="shared" si="2"/>
        <v>1</v>
      </c>
    </row>
    <row r="194" ht="25.9" customHeight="1" spans="1:4">
      <c r="A194" s="77" t="s">
        <v>236</v>
      </c>
      <c r="B194" s="74">
        <v>844</v>
      </c>
      <c r="C194" s="75">
        <v>854</v>
      </c>
      <c r="D194" s="76">
        <f t="shared" si="2"/>
        <v>1.01184834123223</v>
      </c>
    </row>
    <row r="195" ht="25.9" customHeight="1" spans="1:4">
      <c r="A195" s="73" t="s">
        <v>237</v>
      </c>
      <c r="B195" s="74">
        <v>2558</v>
      </c>
      <c r="C195" s="75">
        <v>2721</v>
      </c>
      <c r="D195" s="76">
        <f t="shared" si="2"/>
        <v>1.06372165754496</v>
      </c>
    </row>
    <row r="196" ht="25.9" customHeight="1" spans="1:4">
      <c r="A196" s="77" t="s">
        <v>238</v>
      </c>
      <c r="B196" s="74">
        <v>580</v>
      </c>
      <c r="C196" s="75">
        <v>738</v>
      </c>
      <c r="D196" s="76">
        <f t="shared" si="2"/>
        <v>1.27241379310345</v>
      </c>
    </row>
    <row r="197" ht="25.9" customHeight="1" spans="1:4">
      <c r="A197" s="77" t="s">
        <v>239</v>
      </c>
      <c r="B197" s="74">
        <v>410</v>
      </c>
      <c r="C197" s="75">
        <v>410</v>
      </c>
      <c r="D197" s="76">
        <f t="shared" si="2"/>
        <v>1</v>
      </c>
    </row>
    <row r="198" ht="25.9" customHeight="1" spans="1:4">
      <c r="A198" s="77" t="s">
        <v>240</v>
      </c>
      <c r="B198" s="74">
        <v>1568</v>
      </c>
      <c r="C198" s="75">
        <v>1573</v>
      </c>
      <c r="D198" s="76">
        <f t="shared" si="2"/>
        <v>1.0031887755102</v>
      </c>
    </row>
    <row r="199" ht="25.9" customHeight="1" spans="1:4">
      <c r="A199" s="73" t="s">
        <v>241</v>
      </c>
      <c r="B199" s="74">
        <v>408</v>
      </c>
      <c r="C199" s="75">
        <v>403</v>
      </c>
      <c r="D199" s="76">
        <f t="shared" ref="D199:D262" si="3">C199/B199</f>
        <v>0.987745098039216</v>
      </c>
    </row>
    <row r="200" ht="25.9" customHeight="1" spans="1:4">
      <c r="A200" s="77" t="s">
        <v>242</v>
      </c>
      <c r="B200" s="74">
        <v>382</v>
      </c>
      <c r="C200" s="75">
        <v>382</v>
      </c>
      <c r="D200" s="76">
        <f t="shared" si="3"/>
        <v>1</v>
      </c>
    </row>
    <row r="201" ht="25.9" customHeight="1" spans="1:4">
      <c r="A201" s="77" t="s">
        <v>243</v>
      </c>
      <c r="B201" s="74"/>
      <c r="C201" s="75">
        <v>1</v>
      </c>
      <c r="D201" s="76"/>
    </row>
    <row r="202" ht="25.9" customHeight="1" spans="1:4">
      <c r="A202" s="77" t="s">
        <v>244</v>
      </c>
      <c r="B202" s="74"/>
      <c r="C202" s="75"/>
      <c r="D202" s="76"/>
    </row>
    <row r="203" ht="25.9" customHeight="1" spans="1:4">
      <c r="A203" s="77" t="s">
        <v>245</v>
      </c>
      <c r="B203" s="74">
        <v>20</v>
      </c>
      <c r="C203" s="75">
        <v>20</v>
      </c>
      <c r="D203" s="76">
        <f t="shared" si="3"/>
        <v>1</v>
      </c>
    </row>
    <row r="204" ht="25.9" customHeight="1" spans="1:4">
      <c r="A204" s="73" t="s">
        <v>246</v>
      </c>
      <c r="B204" s="74">
        <v>1056</v>
      </c>
      <c r="C204" s="75">
        <v>1177</v>
      </c>
      <c r="D204" s="76">
        <f t="shared" si="3"/>
        <v>1.11458333333333</v>
      </c>
    </row>
    <row r="205" ht="25.9" customHeight="1" spans="1:4">
      <c r="A205" s="77" t="s">
        <v>247</v>
      </c>
      <c r="B205" s="74">
        <v>431</v>
      </c>
      <c r="C205" s="75">
        <v>431</v>
      </c>
      <c r="D205" s="76">
        <f t="shared" si="3"/>
        <v>1</v>
      </c>
    </row>
    <row r="206" ht="25.9" customHeight="1" spans="1:4">
      <c r="A206" s="77" t="s">
        <v>248</v>
      </c>
      <c r="B206" s="74">
        <v>163</v>
      </c>
      <c r="C206" s="75">
        <v>178</v>
      </c>
      <c r="D206" s="76">
        <f t="shared" si="3"/>
        <v>1.0920245398773</v>
      </c>
    </row>
    <row r="207" ht="24" customHeight="1" spans="1:4">
      <c r="A207" s="77" t="s">
        <v>249</v>
      </c>
      <c r="B207" s="74">
        <v>227</v>
      </c>
      <c r="C207" s="75">
        <v>333</v>
      </c>
      <c r="D207" s="76">
        <f t="shared" si="3"/>
        <v>1.46696035242291</v>
      </c>
    </row>
    <row r="208" ht="25.9" customHeight="1" spans="1:4">
      <c r="A208" s="77" t="s">
        <v>250</v>
      </c>
      <c r="B208" s="74"/>
      <c r="C208" s="75"/>
      <c r="D208" s="76"/>
    </row>
    <row r="209" ht="25.9" customHeight="1" spans="1:4">
      <c r="A209" s="77" t="s">
        <v>251</v>
      </c>
      <c r="B209" s="74">
        <v>235</v>
      </c>
      <c r="C209" s="75">
        <v>235</v>
      </c>
      <c r="D209" s="76">
        <f t="shared" si="3"/>
        <v>1</v>
      </c>
    </row>
    <row r="210" ht="25.9" customHeight="1" spans="1:4">
      <c r="A210" s="73" t="s">
        <v>252</v>
      </c>
      <c r="B210" s="74">
        <v>1779</v>
      </c>
      <c r="C210" s="75">
        <v>1831</v>
      </c>
      <c r="D210" s="76">
        <f t="shared" si="3"/>
        <v>1.0292299044407</v>
      </c>
    </row>
    <row r="211" ht="25.9" customHeight="1" spans="1:4">
      <c r="A211" s="77" t="s">
        <v>99</v>
      </c>
      <c r="B211" s="74">
        <v>123</v>
      </c>
      <c r="C211" s="75">
        <v>117</v>
      </c>
      <c r="D211" s="76">
        <f t="shared" si="3"/>
        <v>0.951219512195122</v>
      </c>
    </row>
    <row r="212" ht="25.9" customHeight="1" spans="1:4">
      <c r="A212" s="77" t="s">
        <v>131</v>
      </c>
      <c r="B212" s="74">
        <v>26</v>
      </c>
      <c r="C212" s="75">
        <v>31</v>
      </c>
      <c r="D212" s="76">
        <f t="shared" si="3"/>
        <v>1.19230769230769</v>
      </c>
    </row>
    <row r="213" ht="25.9" customHeight="1" spans="1:4">
      <c r="A213" s="77" t="s">
        <v>253</v>
      </c>
      <c r="B213" s="74">
        <v>5</v>
      </c>
      <c r="C213" s="75">
        <v>5</v>
      </c>
      <c r="D213" s="76">
        <f t="shared" si="3"/>
        <v>1</v>
      </c>
    </row>
    <row r="214" ht="25.9" customHeight="1" spans="1:4">
      <c r="A214" s="77" t="s">
        <v>254</v>
      </c>
      <c r="B214" s="74"/>
      <c r="C214" s="75"/>
      <c r="D214" s="76"/>
    </row>
    <row r="215" ht="25.9" customHeight="1" spans="1:4">
      <c r="A215" s="77" t="s">
        <v>255</v>
      </c>
      <c r="B215" s="74">
        <v>1508</v>
      </c>
      <c r="C215" s="75">
        <v>1508</v>
      </c>
      <c r="D215" s="76">
        <f t="shared" si="3"/>
        <v>1</v>
      </c>
    </row>
    <row r="216" ht="25.9" customHeight="1" spans="1:4">
      <c r="A216" s="77" t="s">
        <v>256</v>
      </c>
      <c r="B216" s="74">
        <v>117</v>
      </c>
      <c r="C216" s="75">
        <v>170</v>
      </c>
      <c r="D216" s="76">
        <f t="shared" si="3"/>
        <v>1.45299145299145</v>
      </c>
    </row>
    <row r="217" ht="25.9" customHeight="1" spans="1:4">
      <c r="A217" s="73" t="s">
        <v>257</v>
      </c>
      <c r="B217" s="74">
        <v>2</v>
      </c>
      <c r="C217" s="75">
        <v>3</v>
      </c>
      <c r="D217" s="76">
        <f t="shared" si="3"/>
        <v>1.5</v>
      </c>
    </row>
    <row r="218" ht="25.9" customHeight="1" spans="1:4">
      <c r="A218" s="77" t="s">
        <v>258</v>
      </c>
      <c r="B218" s="74">
        <v>2</v>
      </c>
      <c r="C218" s="75">
        <v>3</v>
      </c>
      <c r="D218" s="76">
        <f t="shared" si="3"/>
        <v>1.5</v>
      </c>
    </row>
    <row r="219" ht="25.9" customHeight="1" spans="1:4">
      <c r="A219" s="73" t="s">
        <v>259</v>
      </c>
      <c r="B219" s="74">
        <v>3557</v>
      </c>
      <c r="C219" s="75">
        <v>3557</v>
      </c>
      <c r="D219" s="76">
        <f t="shared" si="3"/>
        <v>1</v>
      </c>
    </row>
    <row r="220" ht="25.9" customHeight="1" spans="1:4">
      <c r="A220" s="77" t="s">
        <v>260</v>
      </c>
      <c r="B220" s="74">
        <v>1363</v>
      </c>
      <c r="C220" s="75">
        <v>1363</v>
      </c>
      <c r="D220" s="76">
        <f t="shared" si="3"/>
        <v>1</v>
      </c>
    </row>
    <row r="221" ht="25.9" customHeight="1" spans="1:4">
      <c r="A221" s="77" t="s">
        <v>261</v>
      </c>
      <c r="B221" s="74">
        <v>2194</v>
      </c>
      <c r="C221" s="75">
        <v>2194</v>
      </c>
      <c r="D221" s="76">
        <f t="shared" si="3"/>
        <v>1</v>
      </c>
    </row>
    <row r="222" ht="25.9" customHeight="1" spans="1:4">
      <c r="A222" s="73" t="s">
        <v>262</v>
      </c>
      <c r="B222" s="74">
        <v>67</v>
      </c>
      <c r="C222" s="75">
        <v>69</v>
      </c>
      <c r="D222" s="76">
        <f t="shared" si="3"/>
        <v>1.02985074626866</v>
      </c>
    </row>
    <row r="223" ht="25.9" customHeight="1" spans="1:4">
      <c r="A223" s="77" t="s">
        <v>263</v>
      </c>
      <c r="B223" s="74">
        <v>67</v>
      </c>
      <c r="C223" s="75">
        <v>69</v>
      </c>
      <c r="D223" s="76">
        <f t="shared" si="3"/>
        <v>1.02985074626866</v>
      </c>
    </row>
    <row r="224" ht="25.9" customHeight="1" spans="1:4">
      <c r="A224" s="77" t="s">
        <v>264</v>
      </c>
      <c r="B224" s="74"/>
      <c r="C224" s="75"/>
      <c r="D224" s="76"/>
    </row>
    <row r="225" ht="25.9" customHeight="1" spans="1:4">
      <c r="A225" s="73" t="s">
        <v>265</v>
      </c>
      <c r="B225" s="74">
        <v>2043</v>
      </c>
      <c r="C225" s="75">
        <v>2043</v>
      </c>
      <c r="D225" s="76">
        <f t="shared" si="3"/>
        <v>1</v>
      </c>
    </row>
    <row r="226" ht="25.9" customHeight="1" spans="1:4">
      <c r="A226" s="77" t="s">
        <v>266</v>
      </c>
      <c r="B226" s="74">
        <v>614</v>
      </c>
      <c r="C226" s="75">
        <v>614</v>
      </c>
      <c r="D226" s="76">
        <f t="shared" si="3"/>
        <v>1</v>
      </c>
    </row>
    <row r="227" ht="25.9" customHeight="1" spans="1:4">
      <c r="A227" s="77" t="s">
        <v>267</v>
      </c>
      <c r="B227" s="74">
        <v>1429</v>
      </c>
      <c r="C227" s="75">
        <v>1429</v>
      </c>
      <c r="D227" s="76">
        <f t="shared" si="3"/>
        <v>1</v>
      </c>
    </row>
    <row r="228" ht="25.9" customHeight="1" spans="1:4">
      <c r="A228" s="73" t="s">
        <v>268</v>
      </c>
      <c r="B228" s="74">
        <v>215</v>
      </c>
      <c r="C228" s="75">
        <v>215</v>
      </c>
      <c r="D228" s="76">
        <f t="shared" si="3"/>
        <v>1</v>
      </c>
    </row>
    <row r="229" ht="25.9" customHeight="1" spans="1:4">
      <c r="A229" s="77" t="s">
        <v>269</v>
      </c>
      <c r="B229" s="74">
        <v>1</v>
      </c>
      <c r="C229" s="75">
        <v>1</v>
      </c>
      <c r="D229" s="76">
        <f t="shared" si="3"/>
        <v>1</v>
      </c>
    </row>
    <row r="230" ht="25.9" customHeight="1" spans="1:4">
      <c r="A230" s="77" t="s">
        <v>270</v>
      </c>
      <c r="B230" s="74">
        <v>214</v>
      </c>
      <c r="C230" s="75">
        <v>214</v>
      </c>
      <c r="D230" s="76">
        <f t="shared" si="3"/>
        <v>1</v>
      </c>
    </row>
    <row r="231" ht="25.9" customHeight="1" spans="1:4">
      <c r="A231" s="73" t="s">
        <v>271</v>
      </c>
      <c r="B231" s="74">
        <v>7354</v>
      </c>
      <c r="C231" s="75">
        <v>8288</v>
      </c>
      <c r="D231" s="76">
        <f t="shared" si="3"/>
        <v>1.12700571117759</v>
      </c>
    </row>
    <row r="232" ht="25.9" customHeight="1" spans="1:4">
      <c r="A232" s="77" t="s">
        <v>272</v>
      </c>
      <c r="B232" s="74"/>
      <c r="C232" s="75"/>
      <c r="D232" s="76"/>
    </row>
    <row r="233" ht="25.9" customHeight="1" spans="1:4">
      <c r="A233" s="77" t="s">
        <v>273</v>
      </c>
      <c r="B233" s="74">
        <v>7354</v>
      </c>
      <c r="C233" s="75">
        <v>8288</v>
      </c>
      <c r="D233" s="76">
        <f t="shared" si="3"/>
        <v>1.12700571117759</v>
      </c>
    </row>
    <row r="234" ht="25.9" customHeight="1" spans="1:4">
      <c r="A234" s="73" t="s">
        <v>274</v>
      </c>
      <c r="B234" s="74">
        <v>633</v>
      </c>
      <c r="C234" s="75">
        <v>618</v>
      </c>
      <c r="D234" s="76">
        <f t="shared" si="3"/>
        <v>0.976303317535545</v>
      </c>
    </row>
    <row r="235" ht="25.9" customHeight="1" spans="1:4">
      <c r="A235" s="77" t="s">
        <v>99</v>
      </c>
      <c r="B235" s="74">
        <v>185</v>
      </c>
      <c r="C235" s="75">
        <v>176</v>
      </c>
      <c r="D235" s="76">
        <f t="shared" si="3"/>
        <v>0.951351351351351</v>
      </c>
    </row>
    <row r="236" ht="25.9" customHeight="1" spans="1:4">
      <c r="A236" s="77" t="s">
        <v>275</v>
      </c>
      <c r="B236" s="74">
        <v>97</v>
      </c>
      <c r="C236" s="75">
        <v>81</v>
      </c>
      <c r="D236" s="76">
        <f t="shared" si="3"/>
        <v>0.835051546391753</v>
      </c>
    </row>
    <row r="237" ht="25.9" customHeight="1" spans="1:4">
      <c r="A237" s="77" t="s">
        <v>105</v>
      </c>
      <c r="B237" s="74">
        <v>118</v>
      </c>
      <c r="C237" s="75">
        <v>116</v>
      </c>
      <c r="D237" s="76">
        <f t="shared" si="3"/>
        <v>0.983050847457627</v>
      </c>
    </row>
    <row r="238" ht="25.9" customHeight="1" spans="1:4">
      <c r="A238" s="77" t="s">
        <v>276</v>
      </c>
      <c r="B238" s="74">
        <v>233</v>
      </c>
      <c r="C238" s="75">
        <v>245</v>
      </c>
      <c r="D238" s="76">
        <f t="shared" si="3"/>
        <v>1.05150214592275</v>
      </c>
    </row>
    <row r="239" ht="25.9" customHeight="1" spans="1:4">
      <c r="A239" s="73" t="s">
        <v>277</v>
      </c>
      <c r="B239" s="74">
        <v>40</v>
      </c>
      <c r="C239" s="75">
        <v>40</v>
      </c>
      <c r="D239" s="76">
        <f t="shared" si="3"/>
        <v>1</v>
      </c>
    </row>
    <row r="240" ht="25.9" customHeight="1" spans="1:4">
      <c r="A240" s="77" t="s">
        <v>277</v>
      </c>
      <c r="B240" s="74">
        <v>40</v>
      </c>
      <c r="C240" s="75">
        <v>40</v>
      </c>
      <c r="D240" s="76">
        <f t="shared" si="3"/>
        <v>1</v>
      </c>
    </row>
    <row r="241" ht="25.9" customHeight="1" spans="1:4">
      <c r="A241" s="71" t="s">
        <v>278</v>
      </c>
      <c r="B241" s="74">
        <v>40664</v>
      </c>
      <c r="C241" s="75">
        <v>39574</v>
      </c>
      <c r="D241" s="76">
        <f t="shared" si="3"/>
        <v>0.973194963604171</v>
      </c>
    </row>
    <row r="242" ht="25.9" customHeight="1" spans="1:4">
      <c r="A242" s="73" t="s">
        <v>279</v>
      </c>
      <c r="B242" s="74">
        <v>942</v>
      </c>
      <c r="C242" s="75">
        <v>1010</v>
      </c>
      <c r="D242" s="76">
        <f t="shared" si="3"/>
        <v>1.07218683651805</v>
      </c>
    </row>
    <row r="243" ht="25.9" customHeight="1" spans="1:4">
      <c r="A243" s="77" t="s">
        <v>99</v>
      </c>
      <c r="B243" s="74">
        <v>720</v>
      </c>
      <c r="C243" s="75">
        <v>702</v>
      </c>
      <c r="D243" s="76">
        <f t="shared" si="3"/>
        <v>0.975</v>
      </c>
    </row>
    <row r="244" ht="25.9" customHeight="1" spans="1:4">
      <c r="A244" s="77" t="s">
        <v>131</v>
      </c>
      <c r="B244" s="74">
        <v>203</v>
      </c>
      <c r="C244" s="75">
        <v>289</v>
      </c>
      <c r="D244" s="76">
        <f t="shared" si="3"/>
        <v>1.42364532019704</v>
      </c>
    </row>
    <row r="245" ht="25.9" customHeight="1" spans="1:4">
      <c r="A245" s="77" t="s">
        <v>280</v>
      </c>
      <c r="B245" s="74">
        <v>19</v>
      </c>
      <c r="C245" s="75">
        <v>19</v>
      </c>
      <c r="D245" s="76">
        <f t="shared" si="3"/>
        <v>1</v>
      </c>
    </row>
    <row r="246" ht="25.9" customHeight="1" spans="1:4">
      <c r="A246" s="73" t="s">
        <v>281</v>
      </c>
      <c r="B246" s="74">
        <v>1917</v>
      </c>
      <c r="C246" s="75">
        <v>1679</v>
      </c>
      <c r="D246" s="76">
        <f t="shared" si="3"/>
        <v>0.87584767866458</v>
      </c>
    </row>
    <row r="247" ht="25.9" customHeight="1" spans="1:4">
      <c r="A247" s="77" t="s">
        <v>282</v>
      </c>
      <c r="B247" s="74">
        <v>1734</v>
      </c>
      <c r="C247" s="75">
        <v>1496</v>
      </c>
      <c r="D247" s="76">
        <f t="shared" si="3"/>
        <v>0.862745098039216</v>
      </c>
    </row>
    <row r="248" ht="25.9" customHeight="1" spans="1:4">
      <c r="A248" s="77" t="s">
        <v>283</v>
      </c>
      <c r="B248" s="74">
        <v>183</v>
      </c>
      <c r="C248" s="75">
        <v>183</v>
      </c>
      <c r="D248" s="76">
        <f t="shared" si="3"/>
        <v>1</v>
      </c>
    </row>
    <row r="249" ht="25.9" customHeight="1" spans="1:4">
      <c r="A249" s="73" t="s">
        <v>284</v>
      </c>
      <c r="B249" s="74">
        <v>7378</v>
      </c>
      <c r="C249" s="75">
        <v>6949</v>
      </c>
      <c r="D249" s="76">
        <f t="shared" si="3"/>
        <v>0.941854161019246</v>
      </c>
    </row>
    <row r="250" ht="25.9" customHeight="1" spans="1:4">
      <c r="A250" s="77" t="s">
        <v>285</v>
      </c>
      <c r="B250" s="74"/>
      <c r="C250" s="75"/>
      <c r="D250" s="76"/>
    </row>
    <row r="251" ht="25.9" customHeight="1" spans="1:4">
      <c r="A251" s="77" t="s">
        <v>286</v>
      </c>
      <c r="B251" s="74"/>
      <c r="C251" s="75"/>
      <c r="D251" s="76"/>
    </row>
    <row r="252" ht="25.9" customHeight="1" spans="1:4">
      <c r="A252" s="77" t="s">
        <v>287</v>
      </c>
      <c r="B252" s="74">
        <v>7378</v>
      </c>
      <c r="C252" s="75">
        <v>6949</v>
      </c>
      <c r="D252" s="76">
        <f t="shared" si="3"/>
        <v>0.941854161019246</v>
      </c>
    </row>
    <row r="253" ht="25.9" customHeight="1" spans="1:4">
      <c r="A253" s="73" t="s">
        <v>288</v>
      </c>
      <c r="B253" s="74">
        <v>7936</v>
      </c>
      <c r="C253" s="75">
        <v>5921</v>
      </c>
      <c r="D253" s="76">
        <f t="shared" si="3"/>
        <v>0.74609375</v>
      </c>
    </row>
    <row r="254" ht="25.9" customHeight="1" spans="1:4">
      <c r="A254" s="77" t="s">
        <v>289</v>
      </c>
      <c r="B254" s="74">
        <v>793</v>
      </c>
      <c r="C254" s="75">
        <v>814</v>
      </c>
      <c r="D254" s="76">
        <f t="shared" si="3"/>
        <v>1.02648171500631</v>
      </c>
    </row>
    <row r="255" ht="25.9" customHeight="1" spans="1:4">
      <c r="A255" s="77" t="s">
        <v>290</v>
      </c>
      <c r="B255" s="74">
        <v>3</v>
      </c>
      <c r="C255" s="75"/>
      <c r="D255" s="76">
        <f t="shared" si="3"/>
        <v>0</v>
      </c>
    </row>
    <row r="256" ht="25.9" customHeight="1" spans="1:4">
      <c r="A256" s="77" t="s">
        <v>291</v>
      </c>
      <c r="B256" s="74">
        <v>5173</v>
      </c>
      <c r="C256" s="75">
        <v>3028</v>
      </c>
      <c r="D256" s="76">
        <f t="shared" si="3"/>
        <v>0.585346994007346</v>
      </c>
    </row>
    <row r="257" ht="25.9" customHeight="1" spans="1:4">
      <c r="A257" s="77" t="s">
        <v>292</v>
      </c>
      <c r="B257" s="74">
        <v>363</v>
      </c>
      <c r="C257" s="75">
        <v>172</v>
      </c>
      <c r="D257" s="76">
        <f t="shared" si="3"/>
        <v>0.473829201101928</v>
      </c>
    </row>
    <row r="258" ht="25.9" customHeight="1" spans="1:4">
      <c r="A258" s="77" t="s">
        <v>293</v>
      </c>
      <c r="B258" s="74">
        <v>1296</v>
      </c>
      <c r="C258" s="75">
        <v>1606</v>
      </c>
      <c r="D258" s="76">
        <f t="shared" si="3"/>
        <v>1.2391975308642</v>
      </c>
    </row>
    <row r="259" ht="25.9" customHeight="1" spans="1:4">
      <c r="A259" s="77" t="s">
        <v>294</v>
      </c>
      <c r="B259" s="74">
        <v>308</v>
      </c>
      <c r="C259" s="75">
        <v>301</v>
      </c>
      <c r="D259" s="76">
        <f t="shared" si="3"/>
        <v>0.977272727272727</v>
      </c>
    </row>
    <row r="260" ht="25.9" customHeight="1" spans="1:4">
      <c r="A260" s="73" t="s">
        <v>295</v>
      </c>
      <c r="B260" s="74">
        <v>921</v>
      </c>
      <c r="C260" s="75">
        <v>936</v>
      </c>
      <c r="D260" s="76">
        <f t="shared" si="3"/>
        <v>1.01628664495114</v>
      </c>
    </row>
    <row r="261" ht="25.9" customHeight="1" spans="1:4">
      <c r="A261" s="77" t="s">
        <v>296</v>
      </c>
      <c r="B261" s="74">
        <v>476</v>
      </c>
      <c r="C261" s="75">
        <v>500</v>
      </c>
      <c r="D261" s="76">
        <f t="shared" si="3"/>
        <v>1.05042016806723</v>
      </c>
    </row>
    <row r="262" ht="25.9" customHeight="1" spans="1:4">
      <c r="A262" s="77" t="s">
        <v>297</v>
      </c>
      <c r="B262" s="74">
        <v>193</v>
      </c>
      <c r="C262" s="75">
        <v>184</v>
      </c>
      <c r="D262" s="76">
        <f t="shared" si="3"/>
        <v>0.953367875647668</v>
      </c>
    </row>
    <row r="263" ht="25.9" customHeight="1" spans="1:4">
      <c r="A263" s="77" t="s">
        <v>298</v>
      </c>
      <c r="B263" s="74">
        <v>252</v>
      </c>
      <c r="C263" s="75">
        <v>252</v>
      </c>
      <c r="D263" s="76">
        <f t="shared" ref="D263:D326" si="4">C263/B263</f>
        <v>1</v>
      </c>
    </row>
    <row r="264" ht="25.9" customHeight="1" spans="1:4">
      <c r="A264" s="73" t="s">
        <v>299</v>
      </c>
      <c r="B264" s="74">
        <v>2325</v>
      </c>
      <c r="C264" s="75">
        <v>2157</v>
      </c>
      <c r="D264" s="76">
        <f t="shared" si="4"/>
        <v>0.927741935483871</v>
      </c>
    </row>
    <row r="265" ht="25.9" customHeight="1" spans="1:4">
      <c r="A265" s="77" t="s">
        <v>300</v>
      </c>
      <c r="B265" s="74">
        <v>600</v>
      </c>
      <c r="C265" s="75">
        <v>593</v>
      </c>
      <c r="D265" s="76">
        <f t="shared" si="4"/>
        <v>0.988333333333333</v>
      </c>
    </row>
    <row r="266" ht="24" customHeight="1" spans="1:4">
      <c r="A266" s="77" t="s">
        <v>301</v>
      </c>
      <c r="B266" s="74">
        <v>1655</v>
      </c>
      <c r="C266" s="75">
        <v>1499</v>
      </c>
      <c r="D266" s="76">
        <f t="shared" si="4"/>
        <v>0.905740181268882</v>
      </c>
    </row>
    <row r="267" ht="25.9" customHeight="1" spans="1:4">
      <c r="A267" s="77" t="s">
        <v>302</v>
      </c>
      <c r="B267" s="74">
        <v>70</v>
      </c>
      <c r="C267" s="75">
        <v>65</v>
      </c>
      <c r="D267" s="76">
        <f t="shared" si="4"/>
        <v>0.928571428571429</v>
      </c>
    </row>
    <row r="268" ht="25.9" customHeight="1" spans="1:4">
      <c r="A268" s="73" t="s">
        <v>303</v>
      </c>
      <c r="B268" s="74">
        <v>16740</v>
      </c>
      <c r="C268" s="75">
        <v>17355</v>
      </c>
      <c r="D268" s="76">
        <f t="shared" si="4"/>
        <v>1.03673835125448</v>
      </c>
    </row>
    <row r="269" ht="25.9" customHeight="1" spans="1:4">
      <c r="A269" s="77" t="s">
        <v>304</v>
      </c>
      <c r="B269" s="74">
        <v>16731</v>
      </c>
      <c r="C269" s="75">
        <v>17346</v>
      </c>
      <c r="D269" s="76">
        <f t="shared" si="4"/>
        <v>1.03675811368119</v>
      </c>
    </row>
    <row r="270" ht="25.9" customHeight="1" spans="1:4">
      <c r="A270" s="77" t="s">
        <v>305</v>
      </c>
      <c r="B270" s="74">
        <v>9</v>
      </c>
      <c r="C270" s="75">
        <v>9</v>
      </c>
      <c r="D270" s="76">
        <f t="shared" si="4"/>
        <v>1</v>
      </c>
    </row>
    <row r="271" ht="25.9" customHeight="1" spans="1:4">
      <c r="A271" s="73" t="s">
        <v>306</v>
      </c>
      <c r="B271" s="74">
        <v>1854</v>
      </c>
      <c r="C271" s="75">
        <v>1854</v>
      </c>
      <c r="D271" s="76">
        <f t="shared" si="4"/>
        <v>1</v>
      </c>
    </row>
    <row r="272" ht="25.9" customHeight="1" spans="1:4">
      <c r="A272" s="77" t="s">
        <v>307</v>
      </c>
      <c r="B272" s="74">
        <v>1812</v>
      </c>
      <c r="C272" s="75">
        <v>1812</v>
      </c>
      <c r="D272" s="76">
        <f t="shared" si="4"/>
        <v>1</v>
      </c>
    </row>
    <row r="273" ht="25.9" customHeight="1" spans="1:4">
      <c r="A273" s="77" t="s">
        <v>308</v>
      </c>
      <c r="B273" s="74">
        <v>42</v>
      </c>
      <c r="C273" s="75">
        <v>42</v>
      </c>
      <c r="D273" s="76">
        <f t="shared" si="4"/>
        <v>1</v>
      </c>
    </row>
    <row r="274" ht="25.9" customHeight="1" spans="1:4">
      <c r="A274" s="73" t="s">
        <v>309</v>
      </c>
      <c r="B274" s="74">
        <v>54</v>
      </c>
      <c r="C274" s="75">
        <v>54</v>
      </c>
      <c r="D274" s="76">
        <f t="shared" si="4"/>
        <v>1</v>
      </c>
    </row>
    <row r="275" ht="25.9" customHeight="1" spans="1:4">
      <c r="A275" s="77" t="s">
        <v>310</v>
      </c>
      <c r="B275" s="74">
        <v>54</v>
      </c>
      <c r="C275" s="75">
        <v>54</v>
      </c>
      <c r="D275" s="76">
        <f t="shared" si="4"/>
        <v>1</v>
      </c>
    </row>
    <row r="276" ht="25.9" customHeight="1" spans="1:4">
      <c r="A276" s="73" t="s">
        <v>311</v>
      </c>
      <c r="B276" s="74">
        <v>497</v>
      </c>
      <c r="C276" s="75">
        <v>500</v>
      </c>
      <c r="D276" s="76">
        <f t="shared" si="4"/>
        <v>1.00603621730382</v>
      </c>
    </row>
    <row r="277" ht="25.9" customHeight="1" spans="1:4">
      <c r="A277" s="77" t="s">
        <v>99</v>
      </c>
      <c r="B277" s="74">
        <v>197</v>
      </c>
      <c r="C277" s="75">
        <v>187</v>
      </c>
      <c r="D277" s="76">
        <f t="shared" si="4"/>
        <v>0.949238578680203</v>
      </c>
    </row>
    <row r="278" ht="25.9" customHeight="1" spans="1:4">
      <c r="A278" s="77" t="s">
        <v>100</v>
      </c>
      <c r="B278" s="74">
        <v>31</v>
      </c>
      <c r="C278" s="75">
        <v>31</v>
      </c>
      <c r="D278" s="76">
        <f t="shared" si="4"/>
        <v>1</v>
      </c>
    </row>
    <row r="279" ht="25.9" customHeight="1" spans="1:4">
      <c r="A279" s="77" t="s">
        <v>312</v>
      </c>
      <c r="B279" s="74">
        <v>4</v>
      </c>
      <c r="C279" s="75">
        <v>8</v>
      </c>
      <c r="D279" s="76">
        <f t="shared" si="4"/>
        <v>2</v>
      </c>
    </row>
    <row r="280" ht="25.9" customHeight="1" spans="1:4">
      <c r="A280" s="77" t="s">
        <v>105</v>
      </c>
      <c r="B280" s="74">
        <v>255</v>
      </c>
      <c r="C280" s="75">
        <v>264</v>
      </c>
      <c r="D280" s="76">
        <f t="shared" si="4"/>
        <v>1.03529411764706</v>
      </c>
    </row>
    <row r="281" ht="25.9" customHeight="1" spans="1:4">
      <c r="A281" s="77" t="s">
        <v>313</v>
      </c>
      <c r="B281" s="74">
        <v>10</v>
      </c>
      <c r="C281" s="75">
        <v>10</v>
      </c>
      <c r="D281" s="76">
        <f t="shared" si="4"/>
        <v>1</v>
      </c>
    </row>
    <row r="282" ht="25.9" customHeight="1" spans="1:4">
      <c r="A282" s="73" t="s">
        <v>314</v>
      </c>
      <c r="B282" s="74"/>
      <c r="C282" s="75"/>
      <c r="D282" s="76"/>
    </row>
    <row r="283" ht="25.9" customHeight="1" spans="1:4">
      <c r="A283" s="77" t="s">
        <v>314</v>
      </c>
      <c r="B283" s="74"/>
      <c r="C283" s="75"/>
      <c r="D283" s="76"/>
    </row>
    <row r="284" ht="25.9" customHeight="1" spans="1:4">
      <c r="A284" s="73" t="s">
        <v>315</v>
      </c>
      <c r="B284" s="74">
        <v>24</v>
      </c>
      <c r="C284" s="75">
        <v>20</v>
      </c>
      <c r="D284" s="76">
        <f t="shared" si="4"/>
        <v>0.833333333333333</v>
      </c>
    </row>
    <row r="285" ht="25.9" customHeight="1" spans="1:4">
      <c r="A285" s="77" t="s">
        <v>316</v>
      </c>
      <c r="B285" s="74">
        <v>24</v>
      </c>
      <c r="C285" s="75">
        <v>20</v>
      </c>
      <c r="D285" s="76">
        <f t="shared" si="4"/>
        <v>0.833333333333333</v>
      </c>
    </row>
    <row r="286" ht="25.9" customHeight="1" spans="1:4">
      <c r="A286" s="73" t="s">
        <v>317</v>
      </c>
      <c r="B286" s="74">
        <v>76</v>
      </c>
      <c r="C286" s="75">
        <v>1139</v>
      </c>
      <c r="D286" s="76">
        <f t="shared" si="4"/>
        <v>14.9868421052632</v>
      </c>
    </row>
    <row r="287" ht="25.9" customHeight="1" spans="1:4">
      <c r="A287" s="77" t="s">
        <v>317</v>
      </c>
      <c r="B287" s="74">
        <v>76</v>
      </c>
      <c r="C287" s="75">
        <v>1139</v>
      </c>
      <c r="D287" s="76">
        <f t="shared" si="4"/>
        <v>14.9868421052632</v>
      </c>
    </row>
    <row r="288" ht="25.9" customHeight="1" spans="1:4">
      <c r="A288" s="71" t="s">
        <v>318</v>
      </c>
      <c r="B288" s="74">
        <v>552</v>
      </c>
      <c r="C288" s="75">
        <v>817</v>
      </c>
      <c r="D288" s="76">
        <f t="shared" si="4"/>
        <v>1.48007246376812</v>
      </c>
    </row>
    <row r="289" ht="25.9" customHeight="1" spans="1:4">
      <c r="A289" s="73" t="s">
        <v>319</v>
      </c>
      <c r="B289" s="74"/>
      <c r="C289" s="75">
        <v>15</v>
      </c>
      <c r="D289" s="76"/>
    </row>
    <row r="290" ht="25.9" customHeight="1" spans="1:4">
      <c r="A290" s="77" t="s">
        <v>320</v>
      </c>
      <c r="B290" s="74"/>
      <c r="C290" s="75">
        <v>15</v>
      </c>
      <c r="D290" s="76"/>
    </row>
    <row r="291" ht="25.9" customHeight="1" spans="1:4">
      <c r="A291" s="77" t="s">
        <v>321</v>
      </c>
      <c r="B291" s="74"/>
      <c r="C291" s="75"/>
      <c r="D291" s="76"/>
    </row>
    <row r="292" ht="25.9" customHeight="1" spans="1:4">
      <c r="A292" s="73" t="s">
        <v>322</v>
      </c>
      <c r="B292" s="74">
        <v>471</v>
      </c>
      <c r="C292" s="75">
        <v>721</v>
      </c>
      <c r="D292" s="76">
        <f t="shared" si="4"/>
        <v>1.5307855626327</v>
      </c>
    </row>
    <row r="293" ht="25.9" customHeight="1" spans="1:4">
      <c r="A293" s="77" t="s">
        <v>323</v>
      </c>
      <c r="B293" s="74">
        <v>471</v>
      </c>
      <c r="C293" s="75">
        <v>721</v>
      </c>
      <c r="D293" s="76">
        <f t="shared" si="4"/>
        <v>1.5307855626327</v>
      </c>
    </row>
    <row r="294" ht="25.9" customHeight="1" spans="1:4">
      <c r="A294" s="73" t="s">
        <v>324</v>
      </c>
      <c r="B294" s="74">
        <v>81</v>
      </c>
      <c r="C294" s="75">
        <v>81</v>
      </c>
      <c r="D294" s="76">
        <f t="shared" si="4"/>
        <v>1</v>
      </c>
    </row>
    <row r="295" ht="25.9" customHeight="1" spans="1:4">
      <c r="A295" s="77" t="s">
        <v>324</v>
      </c>
      <c r="B295" s="74">
        <v>81</v>
      </c>
      <c r="C295" s="75">
        <v>81</v>
      </c>
      <c r="D295" s="76">
        <f t="shared" si="4"/>
        <v>1</v>
      </c>
    </row>
    <row r="296" ht="25.9" customHeight="1" spans="1:4">
      <c r="A296" s="73" t="s">
        <v>325</v>
      </c>
      <c r="B296" s="74"/>
      <c r="C296" s="75"/>
      <c r="D296" s="76"/>
    </row>
    <row r="297" ht="25.9" customHeight="1" spans="1:4">
      <c r="A297" s="77" t="s">
        <v>325</v>
      </c>
      <c r="B297" s="74"/>
      <c r="C297" s="75"/>
      <c r="D297" s="76"/>
    </row>
    <row r="298" ht="25.9" customHeight="1" spans="1:4">
      <c r="A298" s="71" t="s">
        <v>326</v>
      </c>
      <c r="B298" s="74">
        <v>8106</v>
      </c>
      <c r="C298" s="75">
        <v>8306</v>
      </c>
      <c r="D298" s="76">
        <f t="shared" si="4"/>
        <v>1.0246730816679</v>
      </c>
    </row>
    <row r="299" ht="25.9" customHeight="1" spans="1:4">
      <c r="A299" s="73" t="s">
        <v>327</v>
      </c>
      <c r="B299" s="74">
        <v>4034</v>
      </c>
      <c r="C299" s="75">
        <v>4032</v>
      </c>
      <c r="D299" s="76">
        <f t="shared" si="4"/>
        <v>0.999504214179474</v>
      </c>
    </row>
    <row r="300" ht="25.9" customHeight="1" spans="1:4">
      <c r="A300" s="77" t="s">
        <v>99</v>
      </c>
      <c r="B300" s="74">
        <v>1647</v>
      </c>
      <c r="C300" s="75">
        <v>1567</v>
      </c>
      <c r="D300" s="76">
        <f t="shared" si="4"/>
        <v>0.951426836672738</v>
      </c>
    </row>
    <row r="301" ht="25.9" customHeight="1" spans="1:4">
      <c r="A301" s="77" t="s">
        <v>131</v>
      </c>
      <c r="B301" s="74">
        <v>466</v>
      </c>
      <c r="C301" s="75">
        <v>527</v>
      </c>
      <c r="D301" s="76">
        <f t="shared" si="4"/>
        <v>1.13090128755365</v>
      </c>
    </row>
    <row r="302" ht="25.9" customHeight="1" spans="1:4">
      <c r="A302" s="77" t="s">
        <v>328</v>
      </c>
      <c r="B302" s="74"/>
      <c r="C302" s="75"/>
      <c r="D302" s="76"/>
    </row>
    <row r="303" ht="25.9" customHeight="1" spans="1:4">
      <c r="A303" s="77" t="s">
        <v>329</v>
      </c>
      <c r="B303" s="74">
        <v>1921</v>
      </c>
      <c r="C303" s="75">
        <v>1938</v>
      </c>
      <c r="D303" s="76">
        <f t="shared" si="4"/>
        <v>1.00884955752212</v>
      </c>
    </row>
    <row r="304" ht="25.9" customHeight="1" spans="1:4">
      <c r="A304" s="73" t="s">
        <v>330</v>
      </c>
      <c r="B304" s="74">
        <v>52</v>
      </c>
      <c r="C304" s="75">
        <v>116</v>
      </c>
      <c r="D304" s="76">
        <f t="shared" si="4"/>
        <v>2.23076923076923</v>
      </c>
    </row>
    <row r="305" ht="25.9" customHeight="1" spans="1:4">
      <c r="A305" s="77" t="s">
        <v>331</v>
      </c>
      <c r="B305" s="74">
        <v>52</v>
      </c>
      <c r="C305" s="75">
        <v>116</v>
      </c>
      <c r="D305" s="76">
        <f t="shared" si="4"/>
        <v>2.23076923076923</v>
      </c>
    </row>
    <row r="306" ht="25.9" customHeight="1" spans="1:4">
      <c r="A306" s="73" t="s">
        <v>332</v>
      </c>
      <c r="B306" s="74">
        <v>3879</v>
      </c>
      <c r="C306" s="75">
        <v>3982</v>
      </c>
      <c r="D306" s="76">
        <f t="shared" si="4"/>
        <v>1.02655323536994</v>
      </c>
    </row>
    <row r="307" ht="25.9" customHeight="1" spans="1:4">
      <c r="A307" s="77" t="s">
        <v>332</v>
      </c>
      <c r="B307" s="74">
        <v>3879</v>
      </c>
      <c r="C307" s="75">
        <v>3982</v>
      </c>
      <c r="D307" s="76">
        <f t="shared" si="4"/>
        <v>1.02655323536994</v>
      </c>
    </row>
    <row r="308" ht="25.9" customHeight="1" spans="1:4">
      <c r="A308" s="73" t="s">
        <v>333</v>
      </c>
      <c r="B308" s="74"/>
      <c r="C308" s="75"/>
      <c r="D308" s="76"/>
    </row>
    <row r="309" ht="25.9" customHeight="1" spans="1:4">
      <c r="A309" s="77" t="s">
        <v>334</v>
      </c>
      <c r="B309" s="74"/>
      <c r="C309" s="75"/>
      <c r="D309" s="76"/>
    </row>
    <row r="310" ht="25.9" customHeight="1" spans="1:4">
      <c r="A310" s="73" t="s">
        <v>335</v>
      </c>
      <c r="B310" s="74">
        <v>141</v>
      </c>
      <c r="C310" s="75">
        <v>176</v>
      </c>
      <c r="D310" s="76">
        <f t="shared" si="4"/>
        <v>1.24822695035461</v>
      </c>
    </row>
    <row r="311" ht="25.9" customHeight="1" spans="1:4">
      <c r="A311" s="77" t="s">
        <v>335</v>
      </c>
      <c r="B311" s="74">
        <v>141</v>
      </c>
      <c r="C311" s="75">
        <v>176</v>
      </c>
      <c r="D311" s="76">
        <f t="shared" si="4"/>
        <v>1.24822695035461</v>
      </c>
    </row>
    <row r="312" ht="25.9" customHeight="1" spans="1:4">
      <c r="A312" s="71" t="s">
        <v>336</v>
      </c>
      <c r="B312" s="74">
        <v>25197</v>
      </c>
      <c r="C312" s="75">
        <v>31613</v>
      </c>
      <c r="D312" s="76">
        <f t="shared" si="4"/>
        <v>1.25463348811366</v>
      </c>
    </row>
    <row r="313" ht="25.9" customHeight="1" spans="1:4">
      <c r="A313" s="73" t="s">
        <v>337</v>
      </c>
      <c r="B313" s="74">
        <v>17158</v>
      </c>
      <c r="C313" s="75">
        <v>20742</v>
      </c>
      <c r="D313" s="76">
        <f t="shared" si="4"/>
        <v>1.20888215409721</v>
      </c>
    </row>
    <row r="314" ht="25.9" customHeight="1" spans="1:4">
      <c r="A314" s="77" t="s">
        <v>99</v>
      </c>
      <c r="B314" s="74">
        <v>5248</v>
      </c>
      <c r="C314" s="75">
        <v>5523</v>
      </c>
      <c r="D314" s="76">
        <f t="shared" si="4"/>
        <v>1.05240091463415</v>
      </c>
    </row>
    <row r="315" ht="25.9" customHeight="1" spans="1:4">
      <c r="A315" s="77" t="s">
        <v>105</v>
      </c>
      <c r="B315" s="74">
        <v>3315</v>
      </c>
      <c r="C315" s="75">
        <v>3544</v>
      </c>
      <c r="D315" s="76">
        <f t="shared" si="4"/>
        <v>1.06907993966817</v>
      </c>
    </row>
    <row r="316" ht="25.9" customHeight="1" spans="1:4">
      <c r="A316" s="77" t="s">
        <v>338</v>
      </c>
      <c r="B316" s="74"/>
      <c r="C316" s="75">
        <v>3</v>
      </c>
      <c r="D316" s="76"/>
    </row>
    <row r="317" ht="25.9" customHeight="1" spans="1:4">
      <c r="A317" s="77" t="s">
        <v>339</v>
      </c>
      <c r="B317" s="74"/>
      <c r="C317" s="75">
        <v>31</v>
      </c>
      <c r="D317" s="76"/>
    </row>
    <row r="318" ht="25.9" customHeight="1" spans="1:4">
      <c r="A318" s="77" t="s">
        <v>340</v>
      </c>
      <c r="B318" s="74"/>
      <c r="C318" s="75"/>
      <c r="D318" s="76"/>
    </row>
    <row r="319" ht="25.9" customHeight="1" spans="1:4">
      <c r="A319" s="77" t="s">
        <v>341</v>
      </c>
      <c r="B319" s="74"/>
      <c r="C319" s="75"/>
      <c r="D319" s="76"/>
    </row>
    <row r="320" ht="25.9" customHeight="1" spans="1:4">
      <c r="A320" s="77" t="s">
        <v>342</v>
      </c>
      <c r="B320" s="74">
        <v>75</v>
      </c>
      <c r="C320" s="75">
        <v>224</v>
      </c>
      <c r="D320" s="76">
        <f t="shared" si="4"/>
        <v>2.98666666666667</v>
      </c>
    </row>
    <row r="321" ht="25.9" customHeight="1" spans="1:4">
      <c r="A321" s="77" t="s">
        <v>343</v>
      </c>
      <c r="B321" s="74"/>
      <c r="C321" s="75">
        <v>7</v>
      </c>
      <c r="D321" s="76"/>
    </row>
    <row r="322" ht="25.9" customHeight="1" spans="1:4">
      <c r="A322" s="77" t="s">
        <v>344</v>
      </c>
      <c r="B322" s="74"/>
      <c r="C322" s="75"/>
      <c r="D322" s="76"/>
    </row>
    <row r="323" ht="25.9" customHeight="1" spans="1:4">
      <c r="A323" s="77" t="s">
        <v>345</v>
      </c>
      <c r="B323" s="74">
        <v>56</v>
      </c>
      <c r="C323" s="75">
        <v>56</v>
      </c>
      <c r="D323" s="76">
        <f t="shared" si="4"/>
        <v>1</v>
      </c>
    </row>
    <row r="324" ht="25.9" customHeight="1" spans="1:4">
      <c r="A324" s="77" t="s">
        <v>346</v>
      </c>
      <c r="B324" s="74"/>
      <c r="C324" s="75"/>
      <c r="D324" s="76"/>
    </row>
    <row r="325" ht="25.9" customHeight="1" spans="1:4">
      <c r="A325" s="77" t="s">
        <v>347</v>
      </c>
      <c r="B325" s="74">
        <v>7970</v>
      </c>
      <c r="C325" s="75">
        <v>10134</v>
      </c>
      <c r="D325" s="76">
        <f t="shared" si="4"/>
        <v>1.27151819322459</v>
      </c>
    </row>
    <row r="326" ht="25.9" customHeight="1" spans="1:4">
      <c r="A326" s="77" t="s">
        <v>348</v>
      </c>
      <c r="B326" s="74">
        <v>187</v>
      </c>
      <c r="C326" s="75">
        <v>368</v>
      </c>
      <c r="D326" s="76">
        <f t="shared" si="4"/>
        <v>1.96791443850267</v>
      </c>
    </row>
    <row r="327" ht="25.9" customHeight="1" spans="1:4">
      <c r="A327" s="77" t="s">
        <v>349</v>
      </c>
      <c r="B327" s="74">
        <v>307</v>
      </c>
      <c r="C327" s="75">
        <v>852</v>
      </c>
      <c r="D327" s="76">
        <f t="shared" ref="D327:D390" si="5">C327/B327</f>
        <v>2.77524429967427</v>
      </c>
    </row>
    <row r="328" ht="25.9" customHeight="1" spans="1:4">
      <c r="A328" s="73" t="s">
        <v>350</v>
      </c>
      <c r="B328" s="74">
        <v>1229</v>
      </c>
      <c r="C328" s="75">
        <v>1504</v>
      </c>
      <c r="D328" s="76">
        <f t="shared" si="5"/>
        <v>1.22375915378356</v>
      </c>
    </row>
    <row r="329" ht="25.9" customHeight="1" spans="1:4">
      <c r="A329" s="77" t="s">
        <v>351</v>
      </c>
      <c r="B329" s="74"/>
      <c r="C329" s="75"/>
      <c r="D329" s="76"/>
    </row>
    <row r="330" ht="25.9" customHeight="1" spans="1:4">
      <c r="A330" s="77" t="s">
        <v>352</v>
      </c>
      <c r="B330" s="74">
        <v>494</v>
      </c>
      <c r="C330" s="75">
        <v>755</v>
      </c>
      <c r="D330" s="76">
        <f t="shared" si="5"/>
        <v>1.52834008097166</v>
      </c>
    </row>
    <row r="331" ht="25.9" customHeight="1" spans="1:4">
      <c r="A331" s="77" t="s">
        <v>353</v>
      </c>
      <c r="B331" s="74"/>
      <c r="C331" s="75"/>
      <c r="D331" s="76"/>
    </row>
    <row r="332" ht="25.9" customHeight="1" spans="1:4">
      <c r="A332" s="77" t="s">
        <v>354</v>
      </c>
      <c r="B332" s="74">
        <v>569</v>
      </c>
      <c r="C332" s="75">
        <v>575</v>
      </c>
      <c r="D332" s="76">
        <f t="shared" si="5"/>
        <v>1.01054481546573</v>
      </c>
    </row>
    <row r="333" ht="25.9" customHeight="1" spans="1:4">
      <c r="A333" s="77" t="s">
        <v>355</v>
      </c>
      <c r="B333" s="74"/>
      <c r="C333" s="75"/>
      <c r="D333" s="76"/>
    </row>
    <row r="334" ht="25.9" customHeight="1" spans="1:4">
      <c r="A334" s="77" t="s">
        <v>356</v>
      </c>
      <c r="B334" s="74">
        <v>40</v>
      </c>
      <c r="C334" s="75">
        <v>41</v>
      </c>
      <c r="D334" s="76">
        <f t="shared" si="5"/>
        <v>1.025</v>
      </c>
    </row>
    <row r="335" ht="25.9" customHeight="1" spans="1:4">
      <c r="A335" s="77" t="s">
        <v>341</v>
      </c>
      <c r="B335" s="74"/>
      <c r="C335" s="75"/>
      <c r="D335" s="76"/>
    </row>
    <row r="336" ht="25.9" customHeight="1" spans="1:4">
      <c r="A336" s="77" t="s">
        <v>357</v>
      </c>
      <c r="B336" s="74">
        <v>126</v>
      </c>
      <c r="C336" s="75">
        <v>133</v>
      </c>
      <c r="D336" s="76">
        <f t="shared" si="5"/>
        <v>1.05555555555556</v>
      </c>
    </row>
    <row r="337" ht="25.9" customHeight="1" spans="1:4">
      <c r="A337" s="73" t="s">
        <v>358</v>
      </c>
      <c r="B337" s="74">
        <v>79</v>
      </c>
      <c r="C337" s="75">
        <v>143</v>
      </c>
      <c r="D337" s="76">
        <f t="shared" si="5"/>
        <v>1.81012658227848</v>
      </c>
    </row>
    <row r="338" ht="25.9" customHeight="1" spans="1:4">
      <c r="A338" s="77" t="s">
        <v>359</v>
      </c>
      <c r="B338" s="74"/>
      <c r="C338" s="75"/>
      <c r="D338" s="76"/>
    </row>
    <row r="339" ht="25.9" customHeight="1" spans="1:4">
      <c r="A339" s="77" t="s">
        <v>360</v>
      </c>
      <c r="B339" s="74">
        <v>33</v>
      </c>
      <c r="C339" s="75">
        <v>35</v>
      </c>
      <c r="D339" s="76">
        <f t="shared" si="5"/>
        <v>1.06060606060606</v>
      </c>
    </row>
    <row r="340" ht="25.9" customHeight="1" spans="1:4">
      <c r="A340" s="77" t="s">
        <v>361</v>
      </c>
      <c r="B340" s="74"/>
      <c r="C340" s="75"/>
      <c r="D340" s="76"/>
    </row>
    <row r="341" ht="25.9" customHeight="1" spans="1:4">
      <c r="A341" s="77" t="s">
        <v>362</v>
      </c>
      <c r="B341" s="74">
        <v>5</v>
      </c>
      <c r="C341" s="75">
        <v>5</v>
      </c>
      <c r="D341" s="76">
        <f t="shared" si="5"/>
        <v>1</v>
      </c>
    </row>
    <row r="342" ht="25.9" customHeight="1" spans="1:4">
      <c r="A342" s="77" t="s">
        <v>363</v>
      </c>
      <c r="B342" s="74">
        <v>25</v>
      </c>
      <c r="C342" s="75">
        <v>87</v>
      </c>
      <c r="D342" s="76">
        <f t="shared" si="5"/>
        <v>3.48</v>
      </c>
    </row>
    <row r="343" ht="25.9" customHeight="1" spans="1:4">
      <c r="A343" s="77" t="s">
        <v>364</v>
      </c>
      <c r="B343" s="74">
        <v>16</v>
      </c>
      <c r="C343" s="75">
        <v>16</v>
      </c>
      <c r="D343" s="76">
        <f t="shared" si="5"/>
        <v>1</v>
      </c>
    </row>
    <row r="344" ht="25.9" customHeight="1" spans="1:4">
      <c r="A344" s="73" t="s">
        <v>365</v>
      </c>
      <c r="B344" s="74">
        <v>2060</v>
      </c>
      <c r="C344" s="75">
        <v>2654</v>
      </c>
      <c r="D344" s="76">
        <f t="shared" si="5"/>
        <v>1.28834951456311</v>
      </c>
    </row>
    <row r="345" ht="25.9" customHeight="1" spans="1:4">
      <c r="A345" s="77" t="s">
        <v>366</v>
      </c>
      <c r="B345" s="74">
        <v>1527</v>
      </c>
      <c r="C345" s="75">
        <v>2121</v>
      </c>
      <c r="D345" s="76">
        <f t="shared" si="5"/>
        <v>1.38899803536346</v>
      </c>
    </row>
    <row r="346" ht="25.9" customHeight="1" spans="1:4">
      <c r="A346" s="77" t="s">
        <v>367</v>
      </c>
      <c r="B346" s="74">
        <v>533</v>
      </c>
      <c r="C346" s="75">
        <v>533</v>
      </c>
      <c r="D346" s="76">
        <f t="shared" si="5"/>
        <v>1</v>
      </c>
    </row>
    <row r="347" ht="25.9" customHeight="1" spans="1:4">
      <c r="A347" s="73" t="s">
        <v>368</v>
      </c>
      <c r="B347" s="74">
        <v>3213</v>
      </c>
      <c r="C347" s="75">
        <v>4308</v>
      </c>
      <c r="D347" s="76">
        <f t="shared" si="5"/>
        <v>1.34080298786181</v>
      </c>
    </row>
    <row r="348" ht="25.9" customHeight="1" spans="1:4">
      <c r="A348" s="77" t="s">
        <v>369</v>
      </c>
      <c r="B348" s="74"/>
      <c r="C348" s="75"/>
      <c r="D348" s="76"/>
    </row>
    <row r="349" ht="25.9" customHeight="1" spans="1:4">
      <c r="A349" s="77" t="s">
        <v>370</v>
      </c>
      <c r="B349" s="74">
        <v>3151</v>
      </c>
      <c r="C349" s="75">
        <v>3847</v>
      </c>
      <c r="D349" s="76">
        <f t="shared" si="5"/>
        <v>1.22088225960013</v>
      </c>
    </row>
    <row r="350" ht="25.9" customHeight="1" spans="1:4">
      <c r="A350" s="77" t="s">
        <v>371</v>
      </c>
      <c r="B350" s="74"/>
      <c r="C350" s="75">
        <v>140</v>
      </c>
      <c r="D350" s="76"/>
    </row>
    <row r="351" ht="25.9" customHeight="1" spans="1:4">
      <c r="A351" s="77" t="s">
        <v>372</v>
      </c>
      <c r="B351" s="74">
        <v>62</v>
      </c>
      <c r="C351" s="75">
        <v>321</v>
      </c>
      <c r="D351" s="76">
        <f t="shared" si="5"/>
        <v>5.17741935483871</v>
      </c>
    </row>
    <row r="352" ht="25.9" customHeight="1" spans="1:4">
      <c r="A352" s="73" t="s">
        <v>373</v>
      </c>
      <c r="B352" s="74">
        <v>78</v>
      </c>
      <c r="C352" s="75">
        <v>507</v>
      </c>
      <c r="D352" s="76">
        <f t="shared" si="5"/>
        <v>6.5</v>
      </c>
    </row>
    <row r="353" ht="25.9" customHeight="1" spans="1:4">
      <c r="A353" s="77" t="s">
        <v>374</v>
      </c>
      <c r="B353" s="74">
        <v>76</v>
      </c>
      <c r="C353" s="75">
        <v>505</v>
      </c>
      <c r="D353" s="76">
        <f t="shared" si="5"/>
        <v>6.64473684210526</v>
      </c>
    </row>
    <row r="354" ht="25.9" customHeight="1" spans="1:4">
      <c r="A354" s="77" t="s">
        <v>375</v>
      </c>
      <c r="B354" s="74">
        <v>2</v>
      </c>
      <c r="C354" s="75">
        <v>2</v>
      </c>
      <c r="D354" s="76">
        <f t="shared" si="5"/>
        <v>1</v>
      </c>
    </row>
    <row r="355" ht="25.9" customHeight="1" spans="1:4">
      <c r="A355" s="73" t="s">
        <v>376</v>
      </c>
      <c r="B355" s="74">
        <v>1380</v>
      </c>
      <c r="C355" s="75">
        <v>1755</v>
      </c>
      <c r="D355" s="76">
        <f t="shared" si="5"/>
        <v>1.27173913043478</v>
      </c>
    </row>
    <row r="356" ht="25.9" customHeight="1" spans="1:4">
      <c r="A356" s="77" t="s">
        <v>376</v>
      </c>
      <c r="B356" s="74">
        <v>1380</v>
      </c>
      <c r="C356" s="75">
        <v>1755</v>
      </c>
      <c r="D356" s="76">
        <f t="shared" si="5"/>
        <v>1.27173913043478</v>
      </c>
    </row>
    <row r="357" ht="25.9" customHeight="1" spans="1:4">
      <c r="A357" s="71" t="s">
        <v>377</v>
      </c>
      <c r="B357" s="74">
        <v>225</v>
      </c>
      <c r="C357" s="75">
        <v>225</v>
      </c>
      <c r="D357" s="76">
        <f t="shared" si="5"/>
        <v>1</v>
      </c>
    </row>
    <row r="358" ht="25.9" customHeight="1" spans="1:4">
      <c r="A358" s="73" t="s">
        <v>378</v>
      </c>
      <c r="B358" s="74">
        <v>225</v>
      </c>
      <c r="C358" s="75">
        <v>225</v>
      </c>
      <c r="D358" s="76">
        <f t="shared" si="5"/>
        <v>1</v>
      </c>
    </row>
    <row r="359" ht="25.9" customHeight="1" spans="1:4">
      <c r="A359" s="77" t="s">
        <v>379</v>
      </c>
      <c r="B359" s="74">
        <v>220</v>
      </c>
      <c r="C359" s="75">
        <v>220</v>
      </c>
      <c r="D359" s="76">
        <f t="shared" si="5"/>
        <v>1</v>
      </c>
    </row>
    <row r="360" ht="25.9" customHeight="1" spans="1:4">
      <c r="A360" s="77" t="s">
        <v>380</v>
      </c>
      <c r="B360" s="74">
        <v>5</v>
      </c>
      <c r="C360" s="75">
        <v>5</v>
      </c>
      <c r="D360" s="76">
        <f t="shared" si="5"/>
        <v>1</v>
      </c>
    </row>
    <row r="361" ht="25.9" customHeight="1" spans="1:4">
      <c r="A361" s="71" t="s">
        <v>381</v>
      </c>
      <c r="B361" s="74">
        <v>422</v>
      </c>
      <c r="C361" s="75">
        <v>727</v>
      </c>
      <c r="D361" s="76">
        <f t="shared" si="5"/>
        <v>1.72274881516588</v>
      </c>
    </row>
    <row r="362" ht="25.9" customHeight="1" spans="1:4">
      <c r="A362" s="73" t="s">
        <v>382</v>
      </c>
      <c r="B362" s="74">
        <v>21</v>
      </c>
      <c r="C362" s="75">
        <v>21</v>
      </c>
      <c r="D362" s="76">
        <f t="shared" si="5"/>
        <v>1</v>
      </c>
    </row>
    <row r="363" ht="25.9" customHeight="1" spans="1:4">
      <c r="A363" s="77" t="s">
        <v>383</v>
      </c>
      <c r="B363" s="74">
        <v>21</v>
      </c>
      <c r="C363" s="75">
        <v>21</v>
      </c>
      <c r="D363" s="76">
        <f t="shared" si="5"/>
        <v>1</v>
      </c>
    </row>
    <row r="364" ht="25.9" customHeight="1" spans="1:4">
      <c r="A364" s="73" t="s">
        <v>384</v>
      </c>
      <c r="B364" s="74">
        <v>401</v>
      </c>
      <c r="C364" s="75">
        <v>706</v>
      </c>
      <c r="D364" s="76">
        <f t="shared" si="5"/>
        <v>1.76059850374065</v>
      </c>
    </row>
    <row r="365" ht="25.9" customHeight="1" spans="1:4">
      <c r="A365" s="77" t="s">
        <v>384</v>
      </c>
      <c r="B365" s="74">
        <v>401</v>
      </c>
      <c r="C365" s="75">
        <v>706</v>
      </c>
      <c r="D365" s="76">
        <f t="shared" si="5"/>
        <v>1.76059850374065</v>
      </c>
    </row>
    <row r="366" ht="25.9" customHeight="1" spans="1:4">
      <c r="A366" s="71" t="s">
        <v>385</v>
      </c>
      <c r="B366" s="74"/>
      <c r="C366" s="75"/>
      <c r="D366" s="76"/>
    </row>
    <row r="367" ht="25.9" customHeight="1" spans="1:4">
      <c r="A367" s="73" t="s">
        <v>386</v>
      </c>
      <c r="B367" s="74"/>
      <c r="C367" s="75"/>
      <c r="D367" s="76"/>
    </row>
    <row r="368" ht="25.9" customHeight="1" spans="1:4">
      <c r="A368" s="77" t="s">
        <v>386</v>
      </c>
      <c r="B368" s="74"/>
      <c r="C368" s="75"/>
      <c r="D368" s="76"/>
    </row>
    <row r="369" ht="25.9" customHeight="1" spans="1:4">
      <c r="A369" s="71" t="s">
        <v>387</v>
      </c>
      <c r="B369" s="74">
        <v>1298</v>
      </c>
      <c r="C369" s="75">
        <v>1349</v>
      </c>
      <c r="D369" s="76">
        <f t="shared" si="5"/>
        <v>1.03929121725732</v>
      </c>
    </row>
    <row r="370" ht="25.9" customHeight="1" spans="1:4">
      <c r="A370" s="73" t="s">
        <v>388</v>
      </c>
      <c r="B370" s="74">
        <v>1298</v>
      </c>
      <c r="C370" s="75">
        <v>1349</v>
      </c>
      <c r="D370" s="76">
        <f t="shared" si="5"/>
        <v>1.03929121725732</v>
      </c>
    </row>
    <row r="371" ht="25.9" customHeight="1" spans="1:4">
      <c r="A371" s="77" t="s">
        <v>99</v>
      </c>
      <c r="B371" s="74">
        <v>531</v>
      </c>
      <c r="C371" s="75">
        <v>530</v>
      </c>
      <c r="D371" s="76">
        <f t="shared" si="5"/>
        <v>0.998116760828625</v>
      </c>
    </row>
    <row r="372" ht="25.9" customHeight="1" spans="1:4">
      <c r="A372" s="77" t="s">
        <v>100</v>
      </c>
      <c r="B372" s="74">
        <v>0</v>
      </c>
      <c r="C372" s="75"/>
      <c r="D372" s="76"/>
    </row>
    <row r="373" ht="25.9" customHeight="1" spans="1:4">
      <c r="A373" s="77" t="s">
        <v>131</v>
      </c>
      <c r="B373" s="74">
        <v>29</v>
      </c>
      <c r="C373" s="74">
        <v>29</v>
      </c>
      <c r="D373" s="76">
        <f t="shared" si="5"/>
        <v>1</v>
      </c>
    </row>
    <row r="374" ht="25.9" customHeight="1" spans="1:4">
      <c r="A374" s="77" t="s">
        <v>389</v>
      </c>
      <c r="B374" s="74">
        <v>625</v>
      </c>
      <c r="C374" s="75">
        <v>655</v>
      </c>
      <c r="D374" s="76">
        <f t="shared" si="5"/>
        <v>1.048</v>
      </c>
    </row>
    <row r="375" ht="25.9" customHeight="1" spans="1:4">
      <c r="A375" s="77" t="s">
        <v>390</v>
      </c>
      <c r="B375" s="74"/>
      <c r="C375" s="75"/>
      <c r="D375" s="76"/>
    </row>
    <row r="376" ht="25.9" customHeight="1" spans="1:4">
      <c r="A376" s="77" t="s">
        <v>391</v>
      </c>
      <c r="B376" s="74"/>
      <c r="C376" s="75"/>
      <c r="D376" s="76"/>
    </row>
    <row r="377" ht="25.9" customHeight="1" spans="1:4">
      <c r="A377" s="77" t="s">
        <v>392</v>
      </c>
      <c r="B377" s="74"/>
      <c r="C377" s="75"/>
      <c r="D377" s="76"/>
    </row>
    <row r="378" ht="25.9" customHeight="1" spans="1:4">
      <c r="A378" s="77" t="s">
        <v>105</v>
      </c>
      <c r="B378" s="74">
        <v>37</v>
      </c>
      <c r="C378" s="75">
        <v>30</v>
      </c>
      <c r="D378" s="76">
        <f t="shared" si="5"/>
        <v>0.810810810810811</v>
      </c>
    </row>
    <row r="379" ht="25.9" customHeight="1" spans="1:4">
      <c r="A379" s="77" t="s">
        <v>393</v>
      </c>
      <c r="B379" s="74">
        <v>76</v>
      </c>
      <c r="C379" s="75">
        <v>105</v>
      </c>
      <c r="D379" s="76">
        <f t="shared" si="5"/>
        <v>1.38157894736842</v>
      </c>
    </row>
    <row r="380" ht="25.9" customHeight="1" spans="1:4">
      <c r="A380" s="71" t="s">
        <v>394</v>
      </c>
      <c r="B380" s="74">
        <v>13350</v>
      </c>
      <c r="C380" s="75">
        <v>13479</v>
      </c>
      <c r="D380" s="76">
        <f t="shared" si="5"/>
        <v>1.00966292134831</v>
      </c>
    </row>
    <row r="381" ht="25.9" customHeight="1" spans="1:4">
      <c r="A381" s="73" t="s">
        <v>395</v>
      </c>
      <c r="B381" s="74">
        <v>3012</v>
      </c>
      <c r="C381" s="75">
        <v>2588</v>
      </c>
      <c r="D381" s="76">
        <f t="shared" si="5"/>
        <v>0.859229747675963</v>
      </c>
    </row>
    <row r="382" ht="25.9" customHeight="1" spans="1:4">
      <c r="A382" s="77" t="s">
        <v>396</v>
      </c>
      <c r="B382" s="74">
        <v>4</v>
      </c>
      <c r="C382" s="75">
        <v>4</v>
      </c>
      <c r="D382" s="76">
        <f t="shared" si="5"/>
        <v>1</v>
      </c>
    </row>
    <row r="383" ht="25.9" customHeight="1" spans="1:4">
      <c r="A383" s="77" t="s">
        <v>397</v>
      </c>
      <c r="B383" s="74">
        <v>83</v>
      </c>
      <c r="C383" s="75">
        <v>109</v>
      </c>
      <c r="D383" s="76">
        <f t="shared" si="5"/>
        <v>1.31325301204819</v>
      </c>
    </row>
    <row r="384" ht="25.9" customHeight="1" spans="1:4">
      <c r="A384" s="77" t="s">
        <v>398</v>
      </c>
      <c r="B384" s="74">
        <v>2925</v>
      </c>
      <c r="C384" s="75">
        <v>2475</v>
      </c>
      <c r="D384" s="76">
        <f t="shared" si="5"/>
        <v>0.846153846153846</v>
      </c>
    </row>
    <row r="385" ht="25.9" customHeight="1" spans="1:4">
      <c r="A385" s="77" t="s">
        <v>399</v>
      </c>
      <c r="B385" s="74"/>
      <c r="C385" s="75"/>
      <c r="D385" s="76"/>
    </row>
    <row r="386" ht="25.9" customHeight="1" spans="1:4">
      <c r="A386" s="73" t="s">
        <v>400</v>
      </c>
      <c r="B386" s="74">
        <v>10338</v>
      </c>
      <c r="C386" s="75">
        <v>10888</v>
      </c>
      <c r="D386" s="76">
        <f t="shared" si="5"/>
        <v>1.05320177984136</v>
      </c>
    </row>
    <row r="387" ht="25.9" customHeight="1" spans="1:4">
      <c r="A387" s="77" t="s">
        <v>401</v>
      </c>
      <c r="B387" s="74">
        <v>10338</v>
      </c>
      <c r="C387" s="75">
        <v>10888</v>
      </c>
      <c r="D387" s="76">
        <f t="shared" si="5"/>
        <v>1.05320177984136</v>
      </c>
    </row>
    <row r="388" ht="25.9" customHeight="1" spans="1:4">
      <c r="A388" s="73" t="s">
        <v>402</v>
      </c>
      <c r="B388" s="74"/>
      <c r="C388" s="75">
        <v>3</v>
      </c>
      <c r="D388" s="76"/>
    </row>
    <row r="389" ht="25.9" customHeight="1" spans="1:4">
      <c r="A389" s="77" t="s">
        <v>403</v>
      </c>
      <c r="B389" s="74"/>
      <c r="C389" s="75">
        <v>3</v>
      </c>
      <c r="D389" s="76"/>
    </row>
    <row r="390" ht="25.9" customHeight="1" spans="1:4">
      <c r="A390" s="71" t="s">
        <v>404</v>
      </c>
      <c r="B390" s="74">
        <v>1201</v>
      </c>
      <c r="C390" s="74">
        <v>1201</v>
      </c>
      <c r="D390" s="76">
        <f t="shared" si="5"/>
        <v>1</v>
      </c>
    </row>
    <row r="391" ht="25.9" customHeight="1" spans="1:4">
      <c r="A391" s="73" t="s">
        <v>405</v>
      </c>
      <c r="B391" s="74">
        <v>1201</v>
      </c>
      <c r="C391" s="74">
        <v>1201</v>
      </c>
      <c r="D391" s="76">
        <f t="shared" ref="D391:D426" si="6">C391/B391</f>
        <v>1</v>
      </c>
    </row>
    <row r="392" ht="25.9" customHeight="1" spans="1:4">
      <c r="A392" s="77" t="s">
        <v>406</v>
      </c>
      <c r="B392" s="74">
        <v>1201</v>
      </c>
      <c r="C392" s="74">
        <v>1201</v>
      </c>
      <c r="D392" s="76">
        <f t="shared" si="6"/>
        <v>1</v>
      </c>
    </row>
    <row r="393" ht="25.9" customHeight="1" spans="1:4">
      <c r="A393" s="71" t="s">
        <v>407</v>
      </c>
      <c r="B393" s="74">
        <v>2795</v>
      </c>
      <c r="C393" s="74">
        <v>2963</v>
      </c>
      <c r="D393" s="76">
        <f t="shared" si="6"/>
        <v>1.06010733452594</v>
      </c>
    </row>
    <row r="394" ht="25.9" customHeight="1" spans="1:4">
      <c r="A394" s="73" t="s">
        <v>408</v>
      </c>
      <c r="B394" s="74">
        <v>765</v>
      </c>
      <c r="C394" s="74">
        <v>805</v>
      </c>
      <c r="D394" s="76">
        <f t="shared" si="6"/>
        <v>1.05228758169935</v>
      </c>
    </row>
    <row r="395" ht="25.9" customHeight="1" spans="1:4">
      <c r="A395" s="77" t="s">
        <v>99</v>
      </c>
      <c r="B395" s="74">
        <v>120</v>
      </c>
      <c r="C395" s="74">
        <v>118</v>
      </c>
      <c r="D395" s="76">
        <f t="shared" si="6"/>
        <v>0.983333333333333</v>
      </c>
    </row>
    <row r="396" ht="25.9" customHeight="1" spans="1:4">
      <c r="A396" s="77" t="s">
        <v>100</v>
      </c>
      <c r="B396" s="74">
        <v>2</v>
      </c>
      <c r="C396" s="74">
        <v>2</v>
      </c>
      <c r="D396" s="76">
        <f t="shared" si="6"/>
        <v>1</v>
      </c>
    </row>
    <row r="397" ht="25.9" customHeight="1" spans="1:4">
      <c r="A397" s="77" t="s">
        <v>131</v>
      </c>
      <c r="B397" s="74"/>
      <c r="C397" s="74"/>
      <c r="D397" s="76"/>
    </row>
    <row r="398" ht="25.9" customHeight="1" spans="1:4">
      <c r="A398" s="77" t="s">
        <v>409</v>
      </c>
      <c r="B398" s="74"/>
      <c r="C398" s="74"/>
      <c r="D398" s="76"/>
    </row>
    <row r="399" ht="25.9" customHeight="1" spans="1:4">
      <c r="A399" s="77" t="s">
        <v>410</v>
      </c>
      <c r="B399" s="74">
        <v>376</v>
      </c>
      <c r="C399" s="74">
        <v>442</v>
      </c>
      <c r="D399" s="76">
        <f t="shared" si="6"/>
        <v>1.17553191489362</v>
      </c>
    </row>
    <row r="400" ht="25.9" customHeight="1" spans="1:4">
      <c r="A400" s="77" t="s">
        <v>411</v>
      </c>
      <c r="B400" s="74">
        <v>52</v>
      </c>
      <c r="C400" s="74">
        <v>28</v>
      </c>
      <c r="D400" s="76">
        <f t="shared" si="6"/>
        <v>0.538461538461538</v>
      </c>
    </row>
    <row r="401" ht="25.9" customHeight="1" spans="1:4">
      <c r="A401" s="77" t="s">
        <v>105</v>
      </c>
      <c r="B401" s="74">
        <v>8</v>
      </c>
      <c r="C401" s="74">
        <v>8</v>
      </c>
      <c r="D401" s="76">
        <f t="shared" si="6"/>
        <v>1</v>
      </c>
    </row>
    <row r="402" ht="25.9" customHeight="1" spans="1:4">
      <c r="A402" s="77" t="s">
        <v>412</v>
      </c>
      <c r="B402" s="74">
        <v>207</v>
      </c>
      <c r="C402" s="74">
        <v>207</v>
      </c>
      <c r="D402" s="76">
        <f t="shared" si="6"/>
        <v>1</v>
      </c>
    </row>
    <row r="403" ht="25.9" customHeight="1" spans="1:4">
      <c r="A403" s="73" t="s">
        <v>413</v>
      </c>
      <c r="B403" s="74">
        <v>1694</v>
      </c>
      <c r="C403" s="74">
        <v>1844</v>
      </c>
      <c r="D403" s="76">
        <f t="shared" si="6"/>
        <v>1.08854781582054</v>
      </c>
    </row>
    <row r="404" ht="25.9" customHeight="1" spans="1:4">
      <c r="A404" s="77" t="s">
        <v>99</v>
      </c>
      <c r="B404" s="74">
        <v>516</v>
      </c>
      <c r="C404" s="74">
        <v>448</v>
      </c>
      <c r="D404" s="76">
        <f t="shared" si="6"/>
        <v>0.868217054263566</v>
      </c>
    </row>
    <row r="405" ht="25.9" customHeight="1" spans="1:4">
      <c r="A405" s="77" t="s">
        <v>100</v>
      </c>
      <c r="B405" s="74"/>
      <c r="C405" s="74"/>
      <c r="D405" s="76"/>
    </row>
    <row r="406" ht="25.9" customHeight="1" spans="1:4">
      <c r="A406" s="77" t="s">
        <v>414</v>
      </c>
      <c r="B406" s="74">
        <v>130</v>
      </c>
      <c r="C406" s="74">
        <v>248</v>
      </c>
      <c r="D406" s="76">
        <f t="shared" si="6"/>
        <v>1.90769230769231</v>
      </c>
    </row>
    <row r="407" ht="25.9" customHeight="1" spans="1:4">
      <c r="A407" s="77" t="s">
        <v>105</v>
      </c>
      <c r="B407" s="74">
        <v>35</v>
      </c>
      <c r="C407" s="74">
        <v>38</v>
      </c>
      <c r="D407" s="76">
        <f t="shared" si="6"/>
        <v>1.08571428571429</v>
      </c>
    </row>
    <row r="408" ht="25.9" customHeight="1" spans="1:4">
      <c r="A408" s="77" t="s">
        <v>415</v>
      </c>
      <c r="B408" s="74">
        <v>1013</v>
      </c>
      <c r="C408" s="74">
        <v>1110</v>
      </c>
      <c r="D408" s="76">
        <f t="shared" si="6"/>
        <v>1.09575518262586</v>
      </c>
    </row>
    <row r="409" ht="25.9" customHeight="1" spans="1:4">
      <c r="A409" s="73" t="s">
        <v>416</v>
      </c>
      <c r="B409" s="74"/>
      <c r="C409" s="74"/>
      <c r="D409" s="76"/>
    </row>
    <row r="410" ht="25.9" customHeight="1" spans="1:4">
      <c r="A410" s="77" t="s">
        <v>417</v>
      </c>
      <c r="B410" s="74"/>
      <c r="C410" s="74"/>
      <c r="D410" s="76"/>
    </row>
    <row r="411" ht="25.9" customHeight="1" spans="1:4">
      <c r="A411" s="77" t="s">
        <v>418</v>
      </c>
      <c r="B411" s="74"/>
      <c r="C411" s="74"/>
      <c r="D411" s="76"/>
    </row>
    <row r="412" ht="25.9" customHeight="1" spans="1:4">
      <c r="A412" s="73" t="s">
        <v>419</v>
      </c>
      <c r="B412" s="74">
        <v>335</v>
      </c>
      <c r="C412" s="74">
        <v>313</v>
      </c>
      <c r="D412" s="76">
        <f t="shared" si="6"/>
        <v>0.934328358208955</v>
      </c>
    </row>
    <row r="413" ht="25.9" customHeight="1" spans="1:4">
      <c r="A413" s="77" t="s">
        <v>420</v>
      </c>
      <c r="B413" s="74">
        <v>335</v>
      </c>
      <c r="C413" s="74">
        <v>313</v>
      </c>
      <c r="D413" s="76">
        <f t="shared" si="6"/>
        <v>0.934328358208955</v>
      </c>
    </row>
    <row r="414" ht="25.9" customHeight="1" spans="1:4">
      <c r="A414" s="73" t="s">
        <v>421</v>
      </c>
      <c r="B414" s="74"/>
      <c r="C414" s="74">
        <v>1</v>
      </c>
      <c r="D414" s="76"/>
    </row>
    <row r="415" ht="25.9" customHeight="1" spans="1:4">
      <c r="A415" s="77" t="s">
        <v>421</v>
      </c>
      <c r="B415" s="74"/>
      <c r="C415" s="78">
        <v>1</v>
      </c>
      <c r="D415" s="76"/>
    </row>
    <row r="416" ht="25.9" customHeight="1" spans="1:4">
      <c r="A416" s="71" t="s">
        <v>422</v>
      </c>
      <c r="B416" s="74"/>
      <c r="C416" s="74"/>
      <c r="D416" s="76"/>
    </row>
    <row r="417" ht="25.9" customHeight="1" spans="1:4">
      <c r="A417" s="71" t="s">
        <v>423</v>
      </c>
      <c r="B417" s="74"/>
      <c r="C417" s="74"/>
      <c r="D417" s="76"/>
    </row>
    <row r="418" ht="25.9" customHeight="1" spans="1:4">
      <c r="A418" s="73" t="s">
        <v>424</v>
      </c>
      <c r="B418" s="74"/>
      <c r="C418" s="74"/>
      <c r="D418" s="76"/>
    </row>
    <row r="419" ht="25.9" customHeight="1" spans="1:4">
      <c r="A419" s="77" t="s">
        <v>424</v>
      </c>
      <c r="B419" s="74"/>
      <c r="C419" s="74"/>
      <c r="D419" s="76"/>
    </row>
    <row r="420" ht="25.9" customHeight="1" spans="1:4">
      <c r="A420" s="71" t="s">
        <v>425</v>
      </c>
      <c r="B420" s="74">
        <v>5113</v>
      </c>
      <c r="C420" s="74">
        <v>5099</v>
      </c>
      <c r="D420" s="76">
        <f t="shared" si="6"/>
        <v>0.997261881478584</v>
      </c>
    </row>
    <row r="421" ht="25.9" customHeight="1" spans="1:4">
      <c r="A421" s="73" t="s">
        <v>426</v>
      </c>
      <c r="B421" s="74">
        <v>5113</v>
      </c>
      <c r="C421" s="74">
        <v>5099</v>
      </c>
      <c r="D421" s="76">
        <f t="shared" si="6"/>
        <v>0.997261881478584</v>
      </c>
    </row>
    <row r="422" ht="25.9" customHeight="1" spans="1:4">
      <c r="A422" s="77" t="s">
        <v>427</v>
      </c>
      <c r="B422" s="74">
        <v>5113</v>
      </c>
      <c r="C422" s="74">
        <v>5099</v>
      </c>
      <c r="D422" s="76">
        <f t="shared" si="6"/>
        <v>0.997261881478584</v>
      </c>
    </row>
    <row r="423" ht="25.9" customHeight="1" spans="1:4">
      <c r="A423" s="71" t="s">
        <v>428</v>
      </c>
      <c r="B423" s="74">
        <v>21</v>
      </c>
      <c r="C423" s="78">
        <v>19</v>
      </c>
      <c r="D423" s="76">
        <f t="shared" si="6"/>
        <v>0.904761904761905</v>
      </c>
    </row>
    <row r="424" ht="25.9" customHeight="1" spans="1:4">
      <c r="A424" s="73" t="s">
        <v>429</v>
      </c>
      <c r="B424" s="74">
        <v>21</v>
      </c>
      <c r="C424" s="78">
        <v>19</v>
      </c>
      <c r="D424" s="76">
        <f t="shared" si="6"/>
        <v>0.904761904761905</v>
      </c>
    </row>
    <row r="425" ht="25.9" customHeight="1" spans="1:4">
      <c r="A425" s="79" t="s">
        <v>429</v>
      </c>
      <c r="B425" s="80">
        <v>21</v>
      </c>
      <c r="C425" s="81">
        <v>19</v>
      </c>
      <c r="D425" s="82">
        <f t="shared" si="6"/>
        <v>0.904761904761905</v>
      </c>
    </row>
    <row r="426" ht="49.15" customHeight="1" spans="1:4">
      <c r="A426" s="83" t="s">
        <v>430</v>
      </c>
      <c r="B426" s="83"/>
      <c r="C426" s="83"/>
      <c r="D426" s="84"/>
    </row>
  </sheetData>
  <autoFilter xmlns:etc="http://www.wps.cn/officeDocument/2017/etCustomData" ref="A4:D426" etc:filterBottomFollowUsedRange="0">
    <extLst/>
  </autoFilter>
  <mergeCells count="1">
    <mergeCell ref="A2:D2"/>
  </mergeCells>
  <printOptions horizontalCentered="1"/>
  <pageMargins left="0.751388888888889" right="0.751388888888889" top="0.550694444444444" bottom="0.830555555555555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view="pageBreakPreview" zoomScaleNormal="100" topLeftCell="A8" workbookViewId="0">
      <selection activeCell="B16" sqref="B16:B19"/>
    </sheetView>
  </sheetViews>
  <sheetFormatPr defaultColWidth="9.14285714285714" defaultRowHeight="14.25" outlineLevelCol="3"/>
  <cols>
    <col min="1" max="1" width="33.7142857142857" style="122" customWidth="1"/>
    <col min="2" max="2" width="12.7142857142857" style="122" customWidth="1"/>
    <col min="3" max="3" width="33.7142857142857" style="122" customWidth="1"/>
    <col min="4" max="4" width="12.7142857142857" style="122" customWidth="1"/>
    <col min="5" max="16384" width="9.14285714285714" style="86"/>
  </cols>
  <sheetData>
    <row r="1" spans="1:4">
      <c r="A1" s="20" t="s">
        <v>431</v>
      </c>
      <c r="B1" s="20"/>
      <c r="C1" s="58"/>
      <c r="D1" s="58"/>
    </row>
    <row r="2" ht="21" spans="1:4">
      <c r="A2" s="123" t="s">
        <v>432</v>
      </c>
      <c r="B2" s="123"/>
      <c r="C2" s="123"/>
      <c r="D2" s="123"/>
    </row>
    <row r="3" ht="18" customHeight="1" spans="1:4">
      <c r="A3" s="124"/>
      <c r="B3" s="124"/>
      <c r="C3" s="124"/>
      <c r="D3" s="25" t="s">
        <v>6</v>
      </c>
    </row>
    <row r="4" ht="24" customHeight="1" spans="1:4">
      <c r="A4" s="125" t="s">
        <v>7</v>
      </c>
      <c r="B4" s="126" t="s">
        <v>433</v>
      </c>
      <c r="C4" s="126" t="s">
        <v>7</v>
      </c>
      <c r="D4" s="127" t="s">
        <v>433</v>
      </c>
    </row>
    <row r="5" ht="24" customHeight="1" spans="1:4">
      <c r="A5" s="116" t="s">
        <v>9</v>
      </c>
      <c r="B5" s="128">
        <v>100765</v>
      </c>
      <c r="C5" s="116" t="s">
        <v>10</v>
      </c>
      <c r="D5" s="129">
        <v>350131</v>
      </c>
    </row>
    <row r="6" ht="24" customHeight="1" spans="1:4">
      <c r="A6" s="130" t="s">
        <v>11</v>
      </c>
      <c r="B6" s="131">
        <v>47327</v>
      </c>
      <c r="C6" s="132" t="s">
        <v>434</v>
      </c>
      <c r="D6" s="129">
        <v>3592</v>
      </c>
    </row>
    <row r="7" ht="24" customHeight="1" spans="1:4">
      <c r="A7" s="130" t="s">
        <v>13</v>
      </c>
      <c r="B7" s="131">
        <v>53438</v>
      </c>
      <c r="C7" s="132" t="s">
        <v>435</v>
      </c>
      <c r="D7" s="129">
        <v>3600</v>
      </c>
    </row>
    <row r="8" ht="24" customHeight="1" spans="1:4">
      <c r="A8" s="116" t="s">
        <v>14</v>
      </c>
      <c r="B8" s="131">
        <f>B9+B10+B11</f>
        <v>111850</v>
      </c>
      <c r="C8" s="116" t="s">
        <v>15</v>
      </c>
      <c r="D8" s="129"/>
    </row>
    <row r="9" ht="24" customHeight="1" spans="1:4">
      <c r="A9" s="130" t="s">
        <v>16</v>
      </c>
      <c r="B9" s="131">
        <v>4516</v>
      </c>
      <c r="C9" s="133" t="s">
        <v>17</v>
      </c>
      <c r="D9" s="129"/>
    </row>
    <row r="10" ht="24" customHeight="1" spans="1:4">
      <c r="A10" s="130" t="s">
        <v>18</v>
      </c>
      <c r="B10" s="131">
        <v>104268</v>
      </c>
      <c r="C10" s="133" t="s">
        <v>19</v>
      </c>
      <c r="D10" s="129"/>
    </row>
    <row r="11" ht="24" customHeight="1" spans="1:4">
      <c r="A11" s="130" t="s">
        <v>20</v>
      </c>
      <c r="B11" s="131">
        <v>3066</v>
      </c>
      <c r="C11" s="133" t="s">
        <v>21</v>
      </c>
      <c r="D11" s="129"/>
    </row>
    <row r="12" ht="24" customHeight="1" spans="1:4">
      <c r="A12" s="116" t="s">
        <v>22</v>
      </c>
      <c r="B12" s="131"/>
      <c r="C12" s="116" t="s">
        <v>23</v>
      </c>
      <c r="D12" s="129">
        <f>9241+666</f>
        <v>9907</v>
      </c>
    </row>
    <row r="13" ht="24" customHeight="1" spans="1:4">
      <c r="A13" s="130" t="s">
        <v>24</v>
      </c>
      <c r="B13" s="131"/>
      <c r="C13" s="133" t="s">
        <v>25</v>
      </c>
      <c r="D13" s="129">
        <v>9907</v>
      </c>
    </row>
    <row r="14" ht="24" customHeight="1" spans="1:4">
      <c r="A14" s="130" t="s">
        <v>26</v>
      </c>
      <c r="B14" s="131"/>
      <c r="C14" s="133" t="s">
        <v>27</v>
      </c>
      <c r="D14" s="129"/>
    </row>
    <row r="15" ht="24" customHeight="1" spans="1:4">
      <c r="A15" s="116" t="s">
        <v>28</v>
      </c>
      <c r="B15" s="131">
        <v>49828</v>
      </c>
      <c r="C15" s="116" t="s">
        <v>436</v>
      </c>
      <c r="D15" s="129"/>
    </row>
    <row r="16" ht="24" customHeight="1" spans="1:4">
      <c r="A16" s="116" t="s">
        <v>30</v>
      </c>
      <c r="B16" s="131">
        <f>B17+B18+B19</f>
        <v>89700</v>
      </c>
      <c r="C16" s="116" t="s">
        <v>437</v>
      </c>
      <c r="D16" s="129"/>
    </row>
    <row r="17" ht="24" customHeight="1" spans="1:4">
      <c r="A17" s="130" t="s">
        <v>32</v>
      </c>
      <c r="B17" s="131">
        <v>30000</v>
      </c>
      <c r="C17" s="116" t="s">
        <v>438</v>
      </c>
      <c r="D17" s="129"/>
    </row>
    <row r="18" ht="24" customHeight="1" spans="1:4">
      <c r="A18" s="130" t="s">
        <v>34</v>
      </c>
      <c r="B18" s="134">
        <v>11531</v>
      </c>
      <c r="C18" s="135" t="s">
        <v>439</v>
      </c>
      <c r="D18" s="129"/>
    </row>
    <row r="19" ht="24" customHeight="1" spans="1:4">
      <c r="A19" s="130" t="s">
        <v>36</v>
      </c>
      <c r="B19" s="131">
        <f>50729+5-4665+2100</f>
        <v>48169</v>
      </c>
      <c r="C19" s="135"/>
      <c r="D19" s="136"/>
    </row>
    <row r="20" ht="24" customHeight="1" spans="1:4">
      <c r="A20" s="116" t="s">
        <v>38</v>
      </c>
      <c r="B20" s="131">
        <v>7000</v>
      </c>
      <c r="C20" s="116"/>
      <c r="D20" s="136"/>
    </row>
    <row r="21" ht="24" customHeight="1" spans="1:4">
      <c r="A21" s="117" t="s">
        <v>40</v>
      </c>
      <c r="B21" s="131">
        <v>7000</v>
      </c>
      <c r="C21" s="135"/>
      <c r="D21" s="129"/>
    </row>
    <row r="22" ht="33" customHeight="1" spans="1:4">
      <c r="A22" s="117" t="s">
        <v>41</v>
      </c>
      <c r="B22" s="131"/>
      <c r="C22" s="137"/>
      <c r="D22" s="129"/>
    </row>
    <row r="23" ht="24" customHeight="1" spans="1:4">
      <c r="A23" s="117" t="s">
        <v>42</v>
      </c>
      <c r="B23" s="131"/>
      <c r="C23" s="135"/>
      <c r="D23" s="129"/>
    </row>
    <row r="24" ht="24" customHeight="1" spans="1:4">
      <c r="A24" s="116" t="s">
        <v>43</v>
      </c>
      <c r="B24" s="131"/>
      <c r="C24" s="135"/>
      <c r="D24" s="138"/>
    </row>
    <row r="25" ht="24" customHeight="1" spans="1:4">
      <c r="A25" s="116" t="s">
        <v>45</v>
      </c>
      <c r="B25" s="131">
        <v>895</v>
      </c>
      <c r="C25" s="135"/>
      <c r="D25" s="138"/>
    </row>
    <row r="26" ht="24" customHeight="1" spans="1:4">
      <c r="A26" s="139" t="s">
        <v>47</v>
      </c>
      <c r="B26" s="140">
        <f>B5+B8+B15+B16+B20+B25</f>
        <v>360038</v>
      </c>
      <c r="C26" s="141" t="s">
        <v>48</v>
      </c>
      <c r="D26" s="142">
        <f>D5+D12</f>
        <v>360038</v>
      </c>
    </row>
    <row r="27" ht="24" customHeight="1" spans="1:4">
      <c r="A27" s="98"/>
      <c r="B27" s="98"/>
      <c r="C27" s="98"/>
      <c r="D27" s="98"/>
    </row>
  </sheetData>
  <mergeCells count="2">
    <mergeCell ref="A2:D2"/>
    <mergeCell ref="A27:D27"/>
  </mergeCells>
  <printOptions horizontalCentered="1"/>
  <pageMargins left="0.554861111111111" right="0.554861111111111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view="pageBreakPreview" zoomScaleNormal="100" topLeftCell="A24" workbookViewId="0">
      <selection activeCell="N48" sqref="N48"/>
    </sheetView>
  </sheetViews>
  <sheetFormatPr defaultColWidth="9.14285714285714" defaultRowHeight="14.25" outlineLevelCol="4"/>
  <cols>
    <col min="1" max="1" width="34" style="20" customWidth="1"/>
    <col min="2" max="2" width="15" style="58" customWidth="1"/>
    <col min="3" max="3" width="18.7142857142857" style="58" customWidth="1"/>
    <col min="4" max="4" width="16.7142857142857" style="21" customWidth="1"/>
    <col min="5" max="5" width="16.1428571428571" style="21" customWidth="1"/>
    <col min="6" max="16384" width="9.14285714285714" style="86"/>
  </cols>
  <sheetData>
    <row r="1" spans="1:1">
      <c r="A1" s="20" t="s">
        <v>440</v>
      </c>
    </row>
    <row r="2" ht="21" spans="1:5">
      <c r="A2" s="87" t="s">
        <v>441</v>
      </c>
      <c r="B2" s="88"/>
      <c r="C2" s="88"/>
      <c r="D2" s="88"/>
      <c r="E2" s="88"/>
    </row>
    <row r="3" ht="13.5" spans="1:5">
      <c r="A3" s="24"/>
      <c r="B3" s="63"/>
      <c r="C3" s="89"/>
      <c r="D3" s="90"/>
      <c r="E3" s="25" t="s">
        <v>6</v>
      </c>
    </row>
    <row r="4" s="85" customFormat="1" ht="48" customHeight="1" spans="1:5">
      <c r="A4" s="91" t="s">
        <v>7</v>
      </c>
      <c r="B4" s="92" t="s">
        <v>442</v>
      </c>
      <c r="C4" s="92" t="s">
        <v>443</v>
      </c>
      <c r="D4" s="92" t="s">
        <v>444</v>
      </c>
      <c r="E4" s="93" t="s">
        <v>445</v>
      </c>
    </row>
    <row r="5" ht="20.1" customHeight="1" spans="1:5">
      <c r="A5" s="94" t="s">
        <v>9</v>
      </c>
      <c r="B5" s="95">
        <v>92674</v>
      </c>
      <c r="C5" s="95">
        <v>93301</v>
      </c>
      <c r="D5" s="96">
        <v>100765</v>
      </c>
      <c r="E5" s="97">
        <f>(D5-C5)/C5</f>
        <v>0.0799991425601012</v>
      </c>
    </row>
    <row r="6" ht="20.1" customHeight="1" spans="1:5">
      <c r="A6" s="98" t="s">
        <v>55</v>
      </c>
      <c r="B6" s="99">
        <v>43205</v>
      </c>
      <c r="C6" s="100">
        <v>43821</v>
      </c>
      <c r="D6" s="101">
        <v>47327</v>
      </c>
      <c r="E6" s="97">
        <f t="shared" ref="E6:E50" si="0">(D6-C6)/C6</f>
        <v>0.0800073024349056</v>
      </c>
    </row>
    <row r="7" ht="20.1" customHeight="1" spans="1:5">
      <c r="A7" s="102" t="s">
        <v>56</v>
      </c>
      <c r="B7" s="103">
        <v>14794</v>
      </c>
      <c r="C7" s="104">
        <v>14241</v>
      </c>
      <c r="D7" s="105">
        <v>15800</v>
      </c>
      <c r="E7" s="106">
        <f t="shared" si="0"/>
        <v>0.109472649392599</v>
      </c>
    </row>
    <row r="8" ht="20.1" customHeight="1" spans="1:5">
      <c r="A8" s="102" t="s">
        <v>57</v>
      </c>
      <c r="B8" s="107">
        <v>5341</v>
      </c>
      <c r="C8" s="104">
        <v>5341</v>
      </c>
      <c r="D8" s="105">
        <v>5500</v>
      </c>
      <c r="E8" s="106">
        <f t="shared" si="0"/>
        <v>0.0297697060475566</v>
      </c>
    </row>
    <row r="9" ht="20.1" customHeight="1" spans="1:5">
      <c r="A9" s="102" t="s">
        <v>58</v>
      </c>
      <c r="B9" s="107">
        <v>2238</v>
      </c>
      <c r="C9" s="104">
        <v>2281</v>
      </c>
      <c r="D9" s="105">
        <v>2550</v>
      </c>
      <c r="E9" s="106">
        <f t="shared" si="0"/>
        <v>0.117930732135028</v>
      </c>
    </row>
    <row r="10" ht="20.1" customHeight="1" spans="1:5">
      <c r="A10" s="102" t="s">
        <v>59</v>
      </c>
      <c r="B10" s="107">
        <v>1464</v>
      </c>
      <c r="C10" s="104">
        <v>1435</v>
      </c>
      <c r="D10" s="105">
        <v>1550</v>
      </c>
      <c r="E10" s="106">
        <f t="shared" si="0"/>
        <v>0.0801393728222996</v>
      </c>
    </row>
    <row r="11" ht="20.1" customHeight="1" spans="1:5">
      <c r="A11" s="102" t="s">
        <v>60</v>
      </c>
      <c r="B11" s="107">
        <v>118</v>
      </c>
      <c r="C11" s="104">
        <v>118</v>
      </c>
      <c r="D11" s="105">
        <v>120</v>
      </c>
      <c r="E11" s="106">
        <f t="shared" si="0"/>
        <v>0.0169491525423729</v>
      </c>
    </row>
    <row r="12" ht="20.1" customHeight="1" spans="1:5">
      <c r="A12" s="102" t="s">
        <v>61</v>
      </c>
      <c r="B12" s="107">
        <v>3626</v>
      </c>
      <c r="C12" s="104">
        <v>3740</v>
      </c>
      <c r="D12" s="105">
        <v>3900</v>
      </c>
      <c r="E12" s="106">
        <f t="shared" si="0"/>
        <v>0.0427807486631016</v>
      </c>
    </row>
    <row r="13" ht="20.1" customHeight="1" spans="1:5">
      <c r="A13" s="102" t="s">
        <v>62</v>
      </c>
      <c r="B13" s="107">
        <v>4194</v>
      </c>
      <c r="C13" s="104">
        <v>4195</v>
      </c>
      <c r="D13" s="105">
        <v>4336</v>
      </c>
      <c r="E13" s="106">
        <f t="shared" si="0"/>
        <v>0.033611442193087</v>
      </c>
    </row>
    <row r="14" ht="20.1" customHeight="1" spans="1:5">
      <c r="A14" s="102" t="s">
        <v>63</v>
      </c>
      <c r="B14" s="107">
        <v>1486</v>
      </c>
      <c r="C14" s="104">
        <v>1511</v>
      </c>
      <c r="D14" s="105">
        <v>1600</v>
      </c>
      <c r="E14" s="106">
        <f t="shared" si="0"/>
        <v>0.0589013898080741</v>
      </c>
    </row>
    <row r="15" ht="20.1" customHeight="1" spans="1:5">
      <c r="A15" s="102" t="s">
        <v>64</v>
      </c>
      <c r="B15" s="107">
        <v>1181</v>
      </c>
      <c r="C15" s="104">
        <v>1253</v>
      </c>
      <c r="D15" s="105">
        <v>1317</v>
      </c>
      <c r="E15" s="106">
        <f t="shared" si="0"/>
        <v>0.0510774142059058</v>
      </c>
    </row>
    <row r="16" ht="20.1" customHeight="1" spans="1:5">
      <c r="A16" s="102" t="s">
        <v>65</v>
      </c>
      <c r="B16" s="107">
        <v>5459</v>
      </c>
      <c r="C16" s="104">
        <v>6538</v>
      </c>
      <c r="D16" s="105">
        <v>6862</v>
      </c>
      <c r="E16" s="106">
        <f t="shared" si="0"/>
        <v>0.0495564392780667</v>
      </c>
    </row>
    <row r="17" ht="20.1" customHeight="1" spans="1:5">
      <c r="A17" s="102" t="s">
        <v>66</v>
      </c>
      <c r="B17" s="107">
        <v>1452</v>
      </c>
      <c r="C17" s="104">
        <v>1452</v>
      </c>
      <c r="D17" s="105">
        <v>1600</v>
      </c>
      <c r="E17" s="106">
        <f t="shared" si="0"/>
        <v>0.101928374655647</v>
      </c>
    </row>
    <row r="18" ht="20.1" customHeight="1" spans="1:5">
      <c r="A18" s="102" t="s">
        <v>67</v>
      </c>
      <c r="B18" s="107">
        <v>928</v>
      </c>
      <c r="C18" s="104">
        <v>1018</v>
      </c>
      <c r="D18" s="105">
        <v>1300</v>
      </c>
      <c r="E18" s="106">
        <f t="shared" si="0"/>
        <v>0.277013752455796</v>
      </c>
    </row>
    <row r="19" ht="20.1" customHeight="1" spans="1:5">
      <c r="A19" s="102" t="s">
        <v>68</v>
      </c>
      <c r="B19" s="107">
        <v>6216</v>
      </c>
      <c r="C19" s="104">
        <v>5987</v>
      </c>
      <c r="D19" s="105">
        <v>6350</v>
      </c>
      <c r="E19" s="106">
        <f t="shared" si="0"/>
        <v>0.0606313679639218</v>
      </c>
    </row>
    <row r="20" ht="20.1" customHeight="1" spans="1:5">
      <c r="A20" s="102" t="s">
        <v>69</v>
      </c>
      <c r="B20" s="107">
        <v>49</v>
      </c>
      <c r="C20" s="104">
        <v>52</v>
      </c>
      <c r="D20" s="105">
        <v>42</v>
      </c>
      <c r="E20" s="106">
        <f t="shared" si="0"/>
        <v>-0.192307692307692</v>
      </c>
    </row>
    <row r="21" ht="20.1" customHeight="1" spans="1:5">
      <c r="A21" s="102" t="s">
        <v>70</v>
      </c>
      <c r="B21" s="107"/>
      <c r="C21" s="104"/>
      <c r="D21" s="105"/>
      <c r="E21" s="106"/>
    </row>
    <row r="22" ht="20.1" customHeight="1" spans="1:5">
      <c r="A22" s="108" t="s">
        <v>71</v>
      </c>
      <c r="B22" s="109">
        <v>49469</v>
      </c>
      <c r="C22" s="100">
        <v>49480</v>
      </c>
      <c r="D22" s="101">
        <v>53438</v>
      </c>
      <c r="E22" s="97">
        <f t="shared" si="0"/>
        <v>0.0799919159256265</v>
      </c>
    </row>
    <row r="23" ht="20.1" customHeight="1" spans="1:5">
      <c r="A23" s="102" t="s">
        <v>72</v>
      </c>
      <c r="B23" s="107">
        <v>3038</v>
      </c>
      <c r="C23" s="104">
        <v>2946</v>
      </c>
      <c r="D23" s="105">
        <v>3158</v>
      </c>
      <c r="E23" s="106">
        <f t="shared" si="0"/>
        <v>0.0719619823489477</v>
      </c>
    </row>
    <row r="24" ht="20.1" customHeight="1" spans="1:5">
      <c r="A24" s="102" t="s">
        <v>73</v>
      </c>
      <c r="B24" s="107">
        <v>1671</v>
      </c>
      <c r="C24" s="104">
        <v>1621</v>
      </c>
      <c r="D24" s="105">
        <v>1706</v>
      </c>
      <c r="E24" s="106">
        <f t="shared" si="0"/>
        <v>0.0524367674275139</v>
      </c>
    </row>
    <row r="25" ht="20.1" customHeight="1" spans="1:5">
      <c r="A25" s="102" t="s">
        <v>74</v>
      </c>
      <c r="B25" s="107">
        <v>751</v>
      </c>
      <c r="C25" s="104">
        <v>714</v>
      </c>
      <c r="D25" s="105">
        <v>804</v>
      </c>
      <c r="E25" s="106">
        <f t="shared" si="0"/>
        <v>0.126050420168067</v>
      </c>
    </row>
    <row r="26" ht="20.1" customHeight="1" spans="1:5">
      <c r="A26" s="102" t="s">
        <v>75</v>
      </c>
      <c r="B26" s="107">
        <v>32</v>
      </c>
      <c r="C26" s="104">
        <v>17</v>
      </c>
      <c r="D26" s="105">
        <v>20</v>
      </c>
      <c r="E26" s="106">
        <f t="shared" si="0"/>
        <v>0.176470588235294</v>
      </c>
    </row>
    <row r="27" ht="20.1" customHeight="1" spans="1:5">
      <c r="A27" s="102" t="s">
        <v>76</v>
      </c>
      <c r="B27" s="103">
        <v>584</v>
      </c>
      <c r="C27" s="104">
        <v>594</v>
      </c>
      <c r="D27" s="105">
        <v>628</v>
      </c>
      <c r="E27" s="106">
        <f t="shared" si="0"/>
        <v>0.0572390572390572</v>
      </c>
    </row>
    <row r="28" ht="20.1" customHeight="1" spans="1:5">
      <c r="A28" s="110" t="s">
        <v>77</v>
      </c>
      <c r="B28" s="103">
        <v>3496</v>
      </c>
      <c r="C28" s="104">
        <v>2331</v>
      </c>
      <c r="D28" s="105">
        <v>2476</v>
      </c>
      <c r="E28" s="106">
        <f t="shared" si="0"/>
        <v>0.0622050622050622</v>
      </c>
    </row>
    <row r="29" ht="20.1" customHeight="1" spans="1:5">
      <c r="A29" s="102" t="s">
        <v>78</v>
      </c>
      <c r="B29" s="103">
        <v>5521</v>
      </c>
      <c r="C29" s="104">
        <v>5256</v>
      </c>
      <c r="D29" s="105">
        <v>5698</v>
      </c>
      <c r="E29" s="106">
        <f t="shared" si="0"/>
        <v>0.0840943683409437</v>
      </c>
    </row>
    <row r="30" ht="20.1" customHeight="1" spans="1:5">
      <c r="A30" s="102" t="s">
        <v>79</v>
      </c>
      <c r="B30" s="103">
        <v>33577</v>
      </c>
      <c r="C30" s="104">
        <v>35612</v>
      </c>
      <c r="D30" s="105">
        <v>38412</v>
      </c>
      <c r="E30" s="106">
        <f t="shared" si="0"/>
        <v>0.0786251825227451</v>
      </c>
    </row>
    <row r="31" ht="20.1" customHeight="1" spans="1:5">
      <c r="A31" s="102" t="s">
        <v>80</v>
      </c>
      <c r="B31" s="103">
        <v>6</v>
      </c>
      <c r="C31" s="104">
        <v>4</v>
      </c>
      <c r="D31" s="105">
        <v>9</v>
      </c>
      <c r="E31" s="106">
        <f t="shared" si="0"/>
        <v>1.25</v>
      </c>
    </row>
    <row r="32" ht="20.1" customHeight="1" spans="1:5">
      <c r="A32" s="102" t="s">
        <v>81</v>
      </c>
      <c r="B32" s="103">
        <v>3831</v>
      </c>
      <c r="C32" s="104">
        <v>3331</v>
      </c>
      <c r="D32" s="105">
        <v>3685</v>
      </c>
      <c r="E32" s="106">
        <f t="shared" si="0"/>
        <v>0.106274392074452</v>
      </c>
    </row>
    <row r="33" customFormat="1" ht="20.1" customHeight="1" spans="1:5">
      <c r="A33" s="98" t="s">
        <v>82</v>
      </c>
      <c r="B33" s="111">
        <v>323516</v>
      </c>
      <c r="C33" s="111">
        <f>C34+C39+C40+C44+C49</f>
        <v>370073</v>
      </c>
      <c r="D33" s="101">
        <f>D34+D39+D40+D44+D49</f>
        <v>259273</v>
      </c>
      <c r="E33" s="97">
        <f t="shared" si="0"/>
        <v>-0.299400388571984</v>
      </c>
    </row>
    <row r="34" customFormat="1" ht="20.1" customHeight="1" spans="1:5">
      <c r="A34" s="98" t="s">
        <v>83</v>
      </c>
      <c r="B34" s="111">
        <v>182882</v>
      </c>
      <c r="C34" s="111">
        <v>140402</v>
      </c>
      <c r="D34" s="101">
        <f>SUM(D35:D37)</f>
        <v>111850</v>
      </c>
      <c r="E34" s="97">
        <f t="shared" si="0"/>
        <v>-0.203358926511018</v>
      </c>
    </row>
    <row r="35" customFormat="1" ht="20.1" customHeight="1" spans="1:5">
      <c r="A35" s="112" t="s">
        <v>16</v>
      </c>
      <c r="B35" s="113">
        <v>4516</v>
      </c>
      <c r="C35" s="114">
        <v>4516</v>
      </c>
      <c r="D35" s="105">
        <v>4516</v>
      </c>
      <c r="E35" s="106">
        <f t="shared" si="0"/>
        <v>0</v>
      </c>
    </row>
    <row r="36" customFormat="1" ht="20.1" customHeight="1" spans="1:5">
      <c r="A36" s="112" t="s">
        <v>18</v>
      </c>
      <c r="B36" s="113">
        <v>165100</v>
      </c>
      <c r="C36" s="114">
        <v>122731</v>
      </c>
      <c r="D36" s="105">
        <v>104268</v>
      </c>
      <c r="E36" s="106">
        <f t="shared" si="0"/>
        <v>-0.150434690501992</v>
      </c>
    </row>
    <row r="37" customFormat="1" ht="20.1" customHeight="1" spans="1:5">
      <c r="A37" s="112" t="s">
        <v>20</v>
      </c>
      <c r="B37" s="113">
        <v>13266</v>
      </c>
      <c r="C37" s="114">
        <v>13155</v>
      </c>
      <c r="D37" s="105">
        <v>3066</v>
      </c>
      <c r="E37" s="106">
        <f t="shared" si="0"/>
        <v>-0.766932725199544</v>
      </c>
    </row>
    <row r="38" customFormat="1" ht="20.1" customHeight="1" spans="1:5">
      <c r="A38" s="98" t="s">
        <v>84</v>
      </c>
      <c r="B38" s="113"/>
      <c r="C38" s="114"/>
      <c r="D38" s="105"/>
      <c r="E38" s="97"/>
    </row>
    <row r="39" customFormat="1" ht="20.1" customHeight="1" spans="1:5">
      <c r="A39" s="98" t="s">
        <v>85</v>
      </c>
      <c r="B39" s="111">
        <v>65295</v>
      </c>
      <c r="C39" s="115">
        <v>65295</v>
      </c>
      <c r="D39" s="101">
        <v>49828</v>
      </c>
      <c r="E39" s="97">
        <f t="shared" si="0"/>
        <v>-0.236878780917375</v>
      </c>
    </row>
    <row r="40" customFormat="1" ht="20.1" customHeight="1" spans="1:5">
      <c r="A40" s="98" t="s">
        <v>86</v>
      </c>
      <c r="B40" s="111">
        <v>36191</v>
      </c>
      <c r="C40" s="115">
        <v>125228</v>
      </c>
      <c r="D40" s="101">
        <v>89700</v>
      </c>
      <c r="E40" s="97">
        <f t="shared" si="0"/>
        <v>-0.283706519308781</v>
      </c>
    </row>
    <row r="41" customFormat="1" ht="20.1" customHeight="1" spans="1:5">
      <c r="A41" s="112" t="s">
        <v>32</v>
      </c>
      <c r="B41" s="113">
        <v>24742</v>
      </c>
      <c r="C41" s="114">
        <v>82548</v>
      </c>
      <c r="D41" s="105">
        <v>30000</v>
      </c>
      <c r="E41" s="106">
        <f t="shared" si="0"/>
        <v>-0.636575083587731</v>
      </c>
    </row>
    <row r="42" customFormat="1" ht="20.1" customHeight="1" spans="1:5">
      <c r="A42" s="112" t="s">
        <v>34</v>
      </c>
      <c r="B42" s="113">
        <v>206</v>
      </c>
      <c r="C42" s="114">
        <v>225</v>
      </c>
      <c r="D42" s="105">
        <v>11531</v>
      </c>
      <c r="E42" s="106">
        <f t="shared" si="0"/>
        <v>50.2488888888889</v>
      </c>
    </row>
    <row r="43" customFormat="1" ht="20.1" customHeight="1" spans="1:5">
      <c r="A43" s="112" t="s">
        <v>36</v>
      </c>
      <c r="B43" s="113">
        <v>11243</v>
      </c>
      <c r="C43" s="114">
        <v>42455</v>
      </c>
      <c r="D43" s="105">
        <v>48169</v>
      </c>
      <c r="E43" s="106">
        <f t="shared" si="0"/>
        <v>0.134589565422212</v>
      </c>
    </row>
    <row r="44" customFormat="1" ht="20.1" customHeight="1" spans="1:5">
      <c r="A44" s="116" t="s">
        <v>87</v>
      </c>
      <c r="B44" s="111">
        <v>37400</v>
      </c>
      <c r="C44" s="115">
        <v>37400</v>
      </c>
      <c r="D44" s="101">
        <v>7000</v>
      </c>
      <c r="E44" s="97">
        <f t="shared" si="0"/>
        <v>-0.812834224598931</v>
      </c>
    </row>
    <row r="45" customFormat="1" ht="20.1" customHeight="1" spans="1:5">
      <c r="A45" s="117" t="s">
        <v>40</v>
      </c>
      <c r="B45" s="113">
        <v>7400</v>
      </c>
      <c r="C45" s="114">
        <v>7400</v>
      </c>
      <c r="D45" s="105">
        <v>7000</v>
      </c>
      <c r="E45" s="106">
        <f t="shared" si="0"/>
        <v>-0.0540540540540541</v>
      </c>
    </row>
    <row r="46" customFormat="1" ht="20.1" customHeight="1" spans="1:5">
      <c r="A46" s="117" t="s">
        <v>41</v>
      </c>
      <c r="B46" s="113"/>
      <c r="C46" s="113"/>
      <c r="D46" s="105"/>
      <c r="E46" s="106"/>
    </row>
    <row r="47" customFormat="1" ht="20.1" customHeight="1" spans="1:5">
      <c r="A47" s="117" t="s">
        <v>42</v>
      </c>
      <c r="B47" s="113">
        <v>30000</v>
      </c>
      <c r="C47" s="113">
        <v>30000</v>
      </c>
      <c r="D47" s="105"/>
      <c r="E47" s="106">
        <f t="shared" si="0"/>
        <v>-1</v>
      </c>
    </row>
    <row r="48" customFormat="1" ht="20.1" customHeight="1" spans="1:5">
      <c r="A48" s="98" t="s">
        <v>88</v>
      </c>
      <c r="B48" s="113"/>
      <c r="C48" s="113"/>
      <c r="D48" s="105"/>
      <c r="E48" s="106"/>
    </row>
    <row r="49" customFormat="1" ht="20.1" customHeight="1" spans="1:5">
      <c r="A49" s="98" t="s">
        <v>89</v>
      </c>
      <c r="B49" s="111">
        <v>1748</v>
      </c>
      <c r="C49" s="111">
        <v>1748</v>
      </c>
      <c r="D49" s="101">
        <v>895</v>
      </c>
      <c r="E49" s="97">
        <f t="shared" si="0"/>
        <v>-0.487986270022883</v>
      </c>
    </row>
    <row r="50" customFormat="1" ht="20.1" customHeight="1" spans="1:5">
      <c r="A50" s="118" t="s">
        <v>47</v>
      </c>
      <c r="B50" s="119">
        <v>416190</v>
      </c>
      <c r="C50" s="119">
        <f>C33+C5</f>
        <v>463374</v>
      </c>
      <c r="D50" s="119">
        <f>D33+D5</f>
        <v>360038</v>
      </c>
      <c r="E50" s="120">
        <f t="shared" si="0"/>
        <v>-0.223007764786112</v>
      </c>
    </row>
    <row r="51" s="86" customFormat="1" ht="36.95" customHeight="1" spans="1:5">
      <c r="A51" s="121" t="s">
        <v>446</v>
      </c>
      <c r="B51" s="121"/>
      <c r="C51" s="121"/>
      <c r="D51" s="121"/>
      <c r="E51" s="121"/>
    </row>
  </sheetData>
  <mergeCells count="2">
    <mergeCell ref="A2:E2"/>
    <mergeCell ref="A51:E5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0"/>
  <sheetViews>
    <sheetView workbookViewId="0">
      <pane ySplit="4" topLeftCell="A127" activePane="bottomLeft" state="frozen"/>
      <selection/>
      <selection pane="bottomLeft" activeCell="Q128" sqref="Q128"/>
    </sheetView>
  </sheetViews>
  <sheetFormatPr defaultColWidth="9" defaultRowHeight="12.75" outlineLevelCol="3"/>
  <cols>
    <col min="1" max="1" width="47" style="1" customWidth="1"/>
    <col min="2" max="2" width="18" style="1" customWidth="1"/>
    <col min="3" max="3" width="17.4285714285714" style="56" customWidth="1"/>
    <col min="4" max="4" width="18.8571428571429" style="57" customWidth="1"/>
    <col min="5" max="250" width="9.14285714285714" style="1"/>
    <col min="251" max="16384" width="9" style="4"/>
  </cols>
  <sheetData>
    <row r="1" ht="14.25" spans="1:4">
      <c r="A1" s="20" t="s">
        <v>447</v>
      </c>
      <c r="B1" s="58"/>
      <c r="C1" s="58"/>
      <c r="D1" s="59"/>
    </row>
    <row r="2" ht="48" customHeight="1" spans="1:4">
      <c r="A2" s="60" t="s">
        <v>448</v>
      </c>
      <c r="B2" s="60"/>
      <c r="C2" s="61"/>
      <c r="D2" s="62"/>
    </row>
    <row r="3" ht="19.9" customHeight="1" spans="1:4">
      <c r="A3" s="24"/>
      <c r="B3" s="25"/>
      <c r="C3" s="63"/>
      <c r="D3" s="64" t="s">
        <v>6</v>
      </c>
    </row>
    <row r="4" s="55" customFormat="1" ht="28.15" customHeight="1" spans="1:4">
      <c r="A4" s="65" t="s">
        <v>93</v>
      </c>
      <c r="B4" s="66" t="s">
        <v>443</v>
      </c>
      <c r="C4" s="66" t="s">
        <v>444</v>
      </c>
      <c r="D4" s="67" t="s">
        <v>449</v>
      </c>
    </row>
    <row r="5" s="55" customFormat="1" ht="28.15" customHeight="1" spans="1:4">
      <c r="A5" s="68" t="s">
        <v>96</v>
      </c>
      <c r="B5" s="69">
        <v>334567</v>
      </c>
      <c r="C5" s="69">
        <f>348006+20+5+2000+100</f>
        <v>350131</v>
      </c>
      <c r="D5" s="70">
        <f>(C5-B5)/B5</f>
        <v>0.0465198301087675</v>
      </c>
    </row>
    <row r="6" ht="25.9" customHeight="1" spans="1:4">
      <c r="A6" s="71" t="s">
        <v>97</v>
      </c>
      <c r="B6" s="72">
        <v>35060</v>
      </c>
      <c r="C6" s="69">
        <f>53995-4200+30+42+20</f>
        <v>49887</v>
      </c>
      <c r="D6" s="70">
        <f>(C6-B6)/B6</f>
        <v>0.422903593839133</v>
      </c>
    </row>
    <row r="7" ht="25.9" customHeight="1" spans="1:4">
      <c r="A7" s="73" t="s">
        <v>98</v>
      </c>
      <c r="B7" s="74">
        <v>890</v>
      </c>
      <c r="C7" s="75">
        <f>778+15</f>
        <v>793</v>
      </c>
      <c r="D7" s="76">
        <f>(C7-B7)/B7</f>
        <v>-0.108988764044944</v>
      </c>
    </row>
    <row r="8" ht="25.9" customHeight="1" spans="1:4">
      <c r="A8" s="77" t="s">
        <v>99</v>
      </c>
      <c r="B8" s="74">
        <v>637</v>
      </c>
      <c r="C8" s="75">
        <v>545</v>
      </c>
      <c r="D8" s="76">
        <f t="shared" ref="D8:D39" si="0">(C8-B8)/B8</f>
        <v>-0.144427001569859</v>
      </c>
    </row>
    <row r="9" ht="25.9" customHeight="1" spans="1:4">
      <c r="A9" s="77" t="s">
        <v>100</v>
      </c>
      <c r="B9" s="74">
        <v>31</v>
      </c>
      <c r="C9" s="75">
        <v>16</v>
      </c>
      <c r="D9" s="76">
        <f t="shared" si="0"/>
        <v>-0.483870967741935</v>
      </c>
    </row>
    <row r="10" ht="25.9" customHeight="1" spans="1:4">
      <c r="A10" s="77" t="s">
        <v>101</v>
      </c>
      <c r="B10" s="74">
        <v>58</v>
      </c>
      <c r="C10" s="75">
        <v>63</v>
      </c>
      <c r="D10" s="76">
        <f t="shared" si="0"/>
        <v>0.0862068965517241</v>
      </c>
    </row>
    <row r="11" ht="25.9" customHeight="1" spans="1:4">
      <c r="A11" s="77" t="s">
        <v>102</v>
      </c>
      <c r="B11" s="74">
        <v>20</v>
      </c>
      <c r="C11" s="75">
        <v>25</v>
      </c>
      <c r="D11" s="76">
        <f t="shared" si="0"/>
        <v>0.25</v>
      </c>
    </row>
    <row r="12" ht="25.9" customHeight="1" spans="1:4">
      <c r="A12" s="77" t="s">
        <v>103</v>
      </c>
      <c r="B12" s="74"/>
      <c r="C12" s="75">
        <f>10+15</f>
        <v>25</v>
      </c>
      <c r="D12" s="76"/>
    </row>
    <row r="13" ht="25.9" customHeight="1" spans="1:4">
      <c r="A13" s="77" t="s">
        <v>104</v>
      </c>
      <c r="B13" s="74">
        <v>39</v>
      </c>
      <c r="C13" s="75">
        <v>40</v>
      </c>
      <c r="D13" s="76">
        <f t="shared" si="0"/>
        <v>0.0256410256410256</v>
      </c>
    </row>
    <row r="14" ht="25.9" customHeight="1" spans="1:4">
      <c r="A14" s="77" t="s">
        <v>105</v>
      </c>
      <c r="B14" s="74">
        <v>10</v>
      </c>
      <c r="C14" s="75">
        <v>30</v>
      </c>
      <c r="D14" s="76">
        <f t="shared" si="0"/>
        <v>2</v>
      </c>
    </row>
    <row r="15" ht="25.9" customHeight="1" spans="1:4">
      <c r="A15" s="77" t="s">
        <v>106</v>
      </c>
      <c r="B15" s="74">
        <v>95</v>
      </c>
      <c r="C15" s="75">
        <v>49</v>
      </c>
      <c r="D15" s="76">
        <f t="shared" si="0"/>
        <v>-0.484210526315789</v>
      </c>
    </row>
    <row r="16" ht="25.9" customHeight="1" spans="1:4">
      <c r="A16" s="73" t="s">
        <v>107</v>
      </c>
      <c r="B16" s="74">
        <v>582</v>
      </c>
      <c r="C16" s="75">
        <f>606+42</f>
        <v>648</v>
      </c>
      <c r="D16" s="76">
        <f t="shared" si="0"/>
        <v>0.11340206185567</v>
      </c>
    </row>
    <row r="17" ht="25.9" customHeight="1" spans="1:4">
      <c r="A17" s="77" t="s">
        <v>99</v>
      </c>
      <c r="B17" s="74">
        <v>550</v>
      </c>
      <c r="C17" s="75">
        <v>446</v>
      </c>
      <c r="D17" s="76">
        <f t="shared" si="0"/>
        <v>-0.189090909090909</v>
      </c>
    </row>
    <row r="18" ht="25.9" customHeight="1" spans="1:4">
      <c r="A18" s="77" t="s">
        <v>108</v>
      </c>
      <c r="B18" s="74"/>
      <c r="C18" s="75">
        <v>43</v>
      </c>
      <c r="D18" s="76"/>
    </row>
    <row r="19" ht="25.9" customHeight="1" spans="1:4">
      <c r="A19" s="77" t="s">
        <v>109</v>
      </c>
      <c r="B19" s="74"/>
      <c r="C19" s="75"/>
      <c r="D19" s="76"/>
    </row>
    <row r="20" ht="25.9" customHeight="1" spans="1:4">
      <c r="A20" s="77" t="s">
        <v>105</v>
      </c>
      <c r="B20" s="74">
        <v>32</v>
      </c>
      <c r="C20" s="75">
        <v>28</v>
      </c>
      <c r="D20" s="76">
        <f t="shared" si="0"/>
        <v>-0.125</v>
      </c>
    </row>
    <row r="21" ht="25.9" customHeight="1" spans="1:4">
      <c r="A21" s="77" t="s">
        <v>110</v>
      </c>
      <c r="B21" s="74"/>
      <c r="C21" s="75">
        <f>89+42</f>
        <v>131</v>
      </c>
      <c r="D21" s="76"/>
    </row>
    <row r="22" ht="25.9" customHeight="1" spans="1:4">
      <c r="A22" s="73" t="s">
        <v>111</v>
      </c>
      <c r="B22" s="74">
        <v>10413</v>
      </c>
      <c r="C22" s="75">
        <v>9954</v>
      </c>
      <c r="D22" s="76">
        <f t="shared" si="0"/>
        <v>-0.0440795159896284</v>
      </c>
    </row>
    <row r="23" ht="25.9" customHeight="1" spans="1:4">
      <c r="A23" s="77" t="s">
        <v>99</v>
      </c>
      <c r="B23" s="74">
        <v>6118</v>
      </c>
      <c r="C23" s="75">
        <v>5284</v>
      </c>
      <c r="D23" s="76">
        <f t="shared" si="0"/>
        <v>-0.136319058515855</v>
      </c>
    </row>
    <row r="24" ht="25.9" customHeight="1" spans="1:4">
      <c r="A24" s="77" t="s">
        <v>100</v>
      </c>
      <c r="B24" s="74">
        <v>4</v>
      </c>
      <c r="C24" s="75">
        <v>173</v>
      </c>
      <c r="D24" s="76">
        <f t="shared" si="0"/>
        <v>42.25</v>
      </c>
    </row>
    <row r="25" ht="25.9" customHeight="1" spans="1:4">
      <c r="A25" s="77" t="s">
        <v>112</v>
      </c>
      <c r="B25" s="74"/>
      <c r="C25" s="75"/>
      <c r="D25" s="76"/>
    </row>
    <row r="26" ht="25.9" customHeight="1" spans="1:4">
      <c r="A26" s="77" t="s">
        <v>105</v>
      </c>
      <c r="B26" s="74">
        <v>3930</v>
      </c>
      <c r="C26" s="75">
        <v>3894</v>
      </c>
      <c r="D26" s="76">
        <f t="shared" si="0"/>
        <v>-0.00916030534351145</v>
      </c>
    </row>
    <row r="27" ht="25.9" customHeight="1" spans="1:4">
      <c r="A27" s="77" t="s">
        <v>113</v>
      </c>
      <c r="B27" s="74">
        <v>361</v>
      </c>
      <c r="C27" s="75">
        <v>603</v>
      </c>
      <c r="D27" s="76">
        <f t="shared" si="0"/>
        <v>0.670360110803324</v>
      </c>
    </row>
    <row r="28" ht="25.9" customHeight="1" spans="1:4">
      <c r="A28" s="73" t="s">
        <v>114</v>
      </c>
      <c r="B28" s="74">
        <v>2205</v>
      </c>
      <c r="C28" s="75">
        <v>2561</v>
      </c>
      <c r="D28" s="76">
        <f t="shared" si="0"/>
        <v>0.161451247165533</v>
      </c>
    </row>
    <row r="29" ht="25.9" customHeight="1" spans="1:4">
      <c r="A29" s="77" t="s">
        <v>99</v>
      </c>
      <c r="B29" s="74">
        <v>504</v>
      </c>
      <c r="C29" s="75">
        <v>507</v>
      </c>
      <c r="D29" s="76">
        <f t="shared" si="0"/>
        <v>0.00595238095238095</v>
      </c>
    </row>
    <row r="30" ht="25.9" customHeight="1" spans="1:4">
      <c r="A30" s="77" t="s">
        <v>105</v>
      </c>
      <c r="B30" s="74">
        <v>208</v>
      </c>
      <c r="C30" s="75">
        <v>204</v>
      </c>
      <c r="D30" s="76">
        <f t="shared" si="0"/>
        <v>-0.0192307692307692</v>
      </c>
    </row>
    <row r="31" ht="25.9" customHeight="1" spans="1:4">
      <c r="A31" s="77" t="s">
        <v>115</v>
      </c>
      <c r="B31" s="74">
        <v>1493</v>
      </c>
      <c r="C31" s="75">
        <v>1850</v>
      </c>
      <c r="D31" s="76">
        <f t="shared" si="0"/>
        <v>0.239115874079036</v>
      </c>
    </row>
    <row r="32" ht="25.9" customHeight="1" spans="1:4">
      <c r="A32" s="73" t="s">
        <v>116</v>
      </c>
      <c r="B32" s="74">
        <v>659</v>
      </c>
      <c r="C32" s="75">
        <v>505</v>
      </c>
      <c r="D32" s="76">
        <f t="shared" si="0"/>
        <v>-0.233687405159332</v>
      </c>
    </row>
    <row r="33" ht="25.9" customHeight="1" spans="1:4">
      <c r="A33" s="77" t="s">
        <v>99</v>
      </c>
      <c r="B33" s="74">
        <v>215</v>
      </c>
      <c r="C33" s="75">
        <v>180</v>
      </c>
      <c r="D33" s="76">
        <f t="shared" si="0"/>
        <v>-0.162790697674419</v>
      </c>
    </row>
    <row r="34" ht="25.9" customHeight="1" spans="1:4">
      <c r="A34" s="77" t="s">
        <v>117</v>
      </c>
      <c r="B34" s="74">
        <v>36</v>
      </c>
      <c r="C34" s="75"/>
      <c r="D34" s="76">
        <f t="shared" si="0"/>
        <v>-1</v>
      </c>
    </row>
    <row r="35" ht="24" customHeight="1" spans="1:4">
      <c r="A35" s="77" t="s">
        <v>105</v>
      </c>
      <c r="B35" s="74">
        <v>124</v>
      </c>
      <c r="C35" s="75">
        <v>106</v>
      </c>
      <c r="D35" s="76">
        <f t="shared" si="0"/>
        <v>-0.145161290322581</v>
      </c>
    </row>
    <row r="36" ht="25.9" customHeight="1" spans="1:4">
      <c r="A36" s="77" t="s">
        <v>118</v>
      </c>
      <c r="B36" s="74">
        <v>284</v>
      </c>
      <c r="C36" s="75">
        <v>219</v>
      </c>
      <c r="D36" s="76">
        <f t="shared" si="0"/>
        <v>-0.22887323943662</v>
      </c>
    </row>
    <row r="37" ht="25.9" customHeight="1" spans="1:4">
      <c r="A37" s="73" t="s">
        <v>119</v>
      </c>
      <c r="B37" s="74">
        <v>1960</v>
      </c>
      <c r="C37" s="75">
        <v>1982</v>
      </c>
      <c r="D37" s="76">
        <f t="shared" si="0"/>
        <v>0.0112244897959184</v>
      </c>
    </row>
    <row r="38" ht="25.9" customHeight="1" spans="1:4">
      <c r="A38" s="77" t="s">
        <v>99</v>
      </c>
      <c r="B38" s="74">
        <v>1215</v>
      </c>
      <c r="C38" s="75">
        <v>1049</v>
      </c>
      <c r="D38" s="76">
        <f t="shared" si="0"/>
        <v>-0.136625514403292</v>
      </c>
    </row>
    <row r="39" ht="25.9" customHeight="1" spans="1:4">
      <c r="A39" s="77" t="s">
        <v>100</v>
      </c>
      <c r="B39" s="74">
        <v>1</v>
      </c>
      <c r="C39" s="75">
        <v>308</v>
      </c>
      <c r="D39" s="76">
        <f t="shared" si="0"/>
        <v>307</v>
      </c>
    </row>
    <row r="40" ht="25.9" customHeight="1" spans="1:4">
      <c r="A40" s="77" t="s">
        <v>120</v>
      </c>
      <c r="B40" s="74">
        <v>61</v>
      </c>
      <c r="C40" s="75">
        <v>90</v>
      </c>
      <c r="D40" s="76">
        <f t="shared" ref="D40:D71" si="1">(C40-B40)/B40</f>
        <v>0.475409836065574</v>
      </c>
    </row>
    <row r="41" ht="25.9" customHeight="1" spans="1:4">
      <c r="A41" s="77" t="s">
        <v>121</v>
      </c>
      <c r="B41" s="74">
        <v>140</v>
      </c>
      <c r="C41" s="75">
        <v>100</v>
      </c>
      <c r="D41" s="76">
        <f t="shared" si="1"/>
        <v>-0.285714285714286</v>
      </c>
    </row>
    <row r="42" ht="25.9" customHeight="1" spans="1:4">
      <c r="A42" s="77" t="s">
        <v>122</v>
      </c>
      <c r="B42" s="74">
        <v>9</v>
      </c>
      <c r="C42" s="75"/>
      <c r="D42" s="76">
        <f t="shared" si="1"/>
        <v>-1</v>
      </c>
    </row>
    <row r="43" ht="25.9" customHeight="1" spans="1:4">
      <c r="A43" s="77" t="s">
        <v>123</v>
      </c>
      <c r="B43" s="74">
        <v>52</v>
      </c>
      <c r="C43" s="75">
        <v>83</v>
      </c>
      <c r="D43" s="76">
        <f t="shared" si="1"/>
        <v>0.596153846153846</v>
      </c>
    </row>
    <row r="44" ht="25.9" customHeight="1" spans="1:4">
      <c r="A44" s="77" t="s">
        <v>124</v>
      </c>
      <c r="B44" s="74">
        <v>4</v>
      </c>
      <c r="C44" s="75">
        <v>115</v>
      </c>
      <c r="D44" s="76">
        <f t="shared" si="1"/>
        <v>27.75</v>
      </c>
    </row>
    <row r="45" ht="25.9" customHeight="1" spans="1:4">
      <c r="A45" s="77" t="s">
        <v>105</v>
      </c>
      <c r="B45" s="74">
        <v>270</v>
      </c>
      <c r="C45" s="75">
        <v>237</v>
      </c>
      <c r="D45" s="76">
        <f t="shared" si="1"/>
        <v>-0.122222222222222</v>
      </c>
    </row>
    <row r="46" ht="25.9" customHeight="1" spans="1:4">
      <c r="A46" s="77" t="s">
        <v>125</v>
      </c>
      <c r="B46" s="74">
        <v>208</v>
      </c>
      <c r="C46" s="75"/>
      <c r="D46" s="76">
        <f t="shared" si="1"/>
        <v>-1</v>
      </c>
    </row>
    <row r="47" ht="25.9" customHeight="1" spans="1:4">
      <c r="A47" s="73" t="s">
        <v>126</v>
      </c>
      <c r="B47" s="74">
        <v>3401</v>
      </c>
      <c r="C47" s="75">
        <v>3319</v>
      </c>
      <c r="D47" s="76">
        <f t="shared" si="1"/>
        <v>-0.0241105557189062</v>
      </c>
    </row>
    <row r="48" ht="25.9" customHeight="1" spans="1:4">
      <c r="A48" s="77" t="s">
        <v>127</v>
      </c>
      <c r="B48" s="74">
        <v>3401</v>
      </c>
      <c r="C48" s="75">
        <v>3319</v>
      </c>
      <c r="D48" s="76">
        <f t="shared" si="1"/>
        <v>-0.0241105557189062</v>
      </c>
    </row>
    <row r="49" ht="25.9" customHeight="1" spans="1:4">
      <c r="A49" s="73" t="s">
        <v>128</v>
      </c>
      <c r="B49" s="74">
        <v>529</v>
      </c>
      <c r="C49" s="75">
        <v>577</v>
      </c>
      <c r="D49" s="76">
        <f t="shared" si="1"/>
        <v>0.0907372400756144</v>
      </c>
    </row>
    <row r="50" ht="25.9" customHeight="1" spans="1:4">
      <c r="A50" s="77" t="s">
        <v>99</v>
      </c>
      <c r="B50" s="74">
        <v>418</v>
      </c>
      <c r="C50" s="75">
        <v>370</v>
      </c>
      <c r="D50" s="76">
        <f t="shared" si="1"/>
        <v>-0.114832535885167</v>
      </c>
    </row>
    <row r="51" ht="25.9" customHeight="1" spans="1:4">
      <c r="A51" s="77" t="s">
        <v>129</v>
      </c>
      <c r="B51" s="74">
        <v>65</v>
      </c>
      <c r="C51" s="75">
        <v>85</v>
      </c>
      <c r="D51" s="76">
        <f t="shared" si="1"/>
        <v>0.307692307692308</v>
      </c>
    </row>
    <row r="52" ht="25.9" customHeight="1" spans="1:4">
      <c r="A52" s="77" t="s">
        <v>123</v>
      </c>
      <c r="B52" s="74"/>
      <c r="C52" s="75">
        <v>80</v>
      </c>
      <c r="D52" s="76"/>
    </row>
    <row r="53" ht="25.9" customHeight="1" spans="1:4">
      <c r="A53" s="77" t="s">
        <v>105</v>
      </c>
      <c r="B53" s="74">
        <v>46</v>
      </c>
      <c r="C53" s="75">
        <v>42</v>
      </c>
      <c r="D53" s="76">
        <f t="shared" si="1"/>
        <v>-0.0869565217391304</v>
      </c>
    </row>
    <row r="54" ht="25.9" customHeight="1" spans="1:4">
      <c r="A54" s="73" t="s">
        <v>130</v>
      </c>
      <c r="B54" s="74">
        <v>2464</v>
      </c>
      <c r="C54" s="75">
        <v>2731</v>
      </c>
      <c r="D54" s="76">
        <f t="shared" si="1"/>
        <v>0.10836038961039</v>
      </c>
    </row>
    <row r="55" ht="25.9" customHeight="1" spans="1:4">
      <c r="A55" s="77" t="s">
        <v>99</v>
      </c>
      <c r="B55" s="74">
        <v>1676</v>
      </c>
      <c r="C55" s="75">
        <v>1545</v>
      </c>
      <c r="D55" s="76">
        <f t="shared" si="1"/>
        <v>-0.0781622911694511</v>
      </c>
    </row>
    <row r="56" ht="25.9" customHeight="1" spans="1:4">
      <c r="A56" s="77" t="s">
        <v>131</v>
      </c>
      <c r="B56" s="74">
        <v>6</v>
      </c>
      <c r="C56" s="75"/>
      <c r="D56" s="76">
        <f t="shared" si="1"/>
        <v>-1</v>
      </c>
    </row>
    <row r="57" ht="25.9" customHeight="1" spans="1:4">
      <c r="A57" s="77" t="s">
        <v>132</v>
      </c>
      <c r="B57" s="74">
        <v>233</v>
      </c>
      <c r="C57" s="75">
        <v>350</v>
      </c>
      <c r="D57" s="76">
        <f t="shared" si="1"/>
        <v>0.502145922746781</v>
      </c>
    </row>
    <row r="58" ht="25.9" customHeight="1" spans="1:4">
      <c r="A58" s="77" t="s">
        <v>133</v>
      </c>
      <c r="B58" s="74">
        <v>59</v>
      </c>
      <c r="C58" s="75">
        <v>30</v>
      </c>
      <c r="D58" s="76">
        <f t="shared" si="1"/>
        <v>-0.491525423728814</v>
      </c>
    </row>
    <row r="59" ht="25.9" customHeight="1" spans="1:4">
      <c r="A59" s="77" t="s">
        <v>105</v>
      </c>
      <c r="B59" s="74">
        <v>33</v>
      </c>
      <c r="C59" s="75">
        <v>61</v>
      </c>
      <c r="D59" s="76">
        <f t="shared" si="1"/>
        <v>0.848484848484849</v>
      </c>
    </row>
    <row r="60" ht="25.9" customHeight="1" spans="1:4">
      <c r="A60" s="77" t="s">
        <v>134</v>
      </c>
      <c r="B60" s="74">
        <v>457</v>
      </c>
      <c r="C60" s="75">
        <v>745</v>
      </c>
      <c r="D60" s="76">
        <f t="shared" si="1"/>
        <v>0.63019693654267</v>
      </c>
    </row>
    <row r="61" ht="25.9" customHeight="1" spans="1:4">
      <c r="A61" s="73" t="s">
        <v>135</v>
      </c>
      <c r="B61" s="74">
        <v>42</v>
      </c>
      <c r="C61" s="75">
        <v>194</v>
      </c>
      <c r="D61" s="76">
        <f t="shared" si="1"/>
        <v>3.61904761904762</v>
      </c>
    </row>
    <row r="62" ht="25.9" customHeight="1" spans="1:4">
      <c r="A62" s="77" t="s">
        <v>136</v>
      </c>
      <c r="B62" s="74"/>
      <c r="C62" s="75">
        <v>30</v>
      </c>
      <c r="D62" s="76"/>
    </row>
    <row r="63" ht="25.9" customHeight="1" spans="1:4">
      <c r="A63" s="77" t="s">
        <v>137</v>
      </c>
      <c r="B63" s="74">
        <v>42</v>
      </c>
      <c r="C63" s="75">
        <v>164</v>
      </c>
      <c r="D63" s="76">
        <f t="shared" si="1"/>
        <v>2.9047619047619</v>
      </c>
    </row>
    <row r="64" ht="25.9" customHeight="1" spans="1:4">
      <c r="A64" s="73" t="s">
        <v>138</v>
      </c>
      <c r="B64" s="74">
        <v>33</v>
      </c>
      <c r="C64" s="75">
        <v>15</v>
      </c>
      <c r="D64" s="76">
        <f t="shared" si="1"/>
        <v>-0.545454545454545</v>
      </c>
    </row>
    <row r="65" ht="25.9" customHeight="1" spans="1:4">
      <c r="A65" s="73" t="s">
        <v>139</v>
      </c>
      <c r="B65" s="74">
        <v>33</v>
      </c>
      <c r="C65" s="75">
        <v>15</v>
      </c>
      <c r="D65" s="76">
        <f t="shared" si="1"/>
        <v>-0.545454545454545</v>
      </c>
    </row>
    <row r="66" ht="25.9" customHeight="1" spans="1:4">
      <c r="A66" s="77" t="s">
        <v>140</v>
      </c>
      <c r="B66" s="74"/>
      <c r="C66" s="75"/>
      <c r="D66" s="76"/>
    </row>
    <row r="67" ht="25.9" customHeight="1" spans="1:4">
      <c r="A67" s="73" t="s">
        <v>141</v>
      </c>
      <c r="B67" s="74">
        <v>177</v>
      </c>
      <c r="C67" s="75">
        <v>387</v>
      </c>
      <c r="D67" s="76">
        <f t="shared" si="1"/>
        <v>1.1864406779661</v>
      </c>
    </row>
    <row r="68" ht="25.9" customHeight="1" spans="1:4">
      <c r="A68" s="77" t="s">
        <v>142</v>
      </c>
      <c r="B68" s="74">
        <v>135</v>
      </c>
      <c r="C68" s="75">
        <v>142</v>
      </c>
      <c r="D68" s="76">
        <f t="shared" si="1"/>
        <v>0.0518518518518519</v>
      </c>
    </row>
    <row r="69" ht="25.9" customHeight="1" spans="1:4">
      <c r="A69" s="77" t="s">
        <v>143</v>
      </c>
      <c r="B69" s="74">
        <v>42</v>
      </c>
      <c r="C69" s="75">
        <v>245</v>
      </c>
      <c r="D69" s="76">
        <f t="shared" si="1"/>
        <v>4.83333333333333</v>
      </c>
    </row>
    <row r="70" ht="25.9" customHeight="1" spans="1:4">
      <c r="A70" s="73" t="s">
        <v>144</v>
      </c>
      <c r="B70" s="74">
        <v>692</v>
      </c>
      <c r="C70" s="75">
        <v>681</v>
      </c>
      <c r="D70" s="76">
        <f t="shared" si="1"/>
        <v>-0.0158959537572254</v>
      </c>
    </row>
    <row r="71" ht="25.9" customHeight="1" spans="1:4">
      <c r="A71" s="77" t="s">
        <v>99</v>
      </c>
      <c r="B71" s="74">
        <v>507</v>
      </c>
      <c r="C71" s="75">
        <v>444</v>
      </c>
      <c r="D71" s="76">
        <f t="shared" si="1"/>
        <v>-0.124260355029586</v>
      </c>
    </row>
    <row r="72" ht="25.9" customHeight="1" spans="1:4">
      <c r="A72" s="77" t="s">
        <v>145</v>
      </c>
      <c r="B72" s="74">
        <v>52</v>
      </c>
      <c r="C72" s="75">
        <v>61</v>
      </c>
      <c r="D72" s="76">
        <f t="shared" ref="D72:D110" si="2">(C72-B72)/B72</f>
        <v>0.173076923076923</v>
      </c>
    </row>
    <row r="73" ht="25.9" customHeight="1" spans="1:4">
      <c r="A73" s="77" t="s">
        <v>105</v>
      </c>
      <c r="B73" s="74">
        <v>79</v>
      </c>
      <c r="C73" s="75">
        <v>79</v>
      </c>
      <c r="D73" s="76">
        <f t="shared" si="2"/>
        <v>0</v>
      </c>
    </row>
    <row r="74" ht="25.9" customHeight="1" spans="1:4">
      <c r="A74" s="77" t="s">
        <v>146</v>
      </c>
      <c r="B74" s="74">
        <v>54</v>
      </c>
      <c r="C74" s="75">
        <v>97</v>
      </c>
      <c r="D74" s="76">
        <f t="shared" si="2"/>
        <v>0.796296296296296</v>
      </c>
    </row>
    <row r="75" ht="25.9" customHeight="1" spans="1:4">
      <c r="A75" s="73" t="s">
        <v>147</v>
      </c>
      <c r="B75" s="74">
        <v>1213</v>
      </c>
      <c r="C75" s="75">
        <v>1049</v>
      </c>
      <c r="D75" s="76">
        <f t="shared" si="2"/>
        <v>-0.13520197856554</v>
      </c>
    </row>
    <row r="76" ht="25.9" customHeight="1" spans="1:4">
      <c r="A76" s="77" t="s">
        <v>99</v>
      </c>
      <c r="B76" s="74">
        <v>968</v>
      </c>
      <c r="C76" s="75">
        <v>643</v>
      </c>
      <c r="D76" s="76">
        <f t="shared" si="2"/>
        <v>-0.335743801652893</v>
      </c>
    </row>
    <row r="77" ht="25.9" customHeight="1" spans="1:4">
      <c r="A77" s="77" t="s">
        <v>148</v>
      </c>
      <c r="B77" s="74"/>
      <c r="C77" s="75">
        <v>5</v>
      </c>
      <c r="D77" s="76"/>
    </row>
    <row r="78" ht="25.9" customHeight="1" spans="1:4">
      <c r="A78" s="77" t="s">
        <v>105</v>
      </c>
      <c r="B78" s="74">
        <v>172</v>
      </c>
      <c r="C78" s="75">
        <v>178</v>
      </c>
      <c r="D78" s="76">
        <f t="shared" si="2"/>
        <v>0.0348837209302326</v>
      </c>
    </row>
    <row r="79" ht="25.9" customHeight="1" spans="1:4">
      <c r="A79" s="77" t="s">
        <v>149</v>
      </c>
      <c r="B79" s="74">
        <v>73</v>
      </c>
      <c r="C79" s="75">
        <v>223</v>
      </c>
      <c r="D79" s="76">
        <f t="shared" si="2"/>
        <v>2.05479452054795</v>
      </c>
    </row>
    <row r="80" ht="25.9" customHeight="1" spans="1:4">
      <c r="A80" s="73" t="s">
        <v>150</v>
      </c>
      <c r="B80" s="74">
        <v>978</v>
      </c>
      <c r="C80" s="75">
        <v>817</v>
      </c>
      <c r="D80" s="76">
        <f t="shared" si="2"/>
        <v>-0.164621676891616</v>
      </c>
    </row>
    <row r="81" ht="25.9" customHeight="1" spans="1:4">
      <c r="A81" s="77" t="s">
        <v>99</v>
      </c>
      <c r="B81" s="74">
        <v>504</v>
      </c>
      <c r="C81" s="75">
        <v>418</v>
      </c>
      <c r="D81" s="76">
        <f t="shared" si="2"/>
        <v>-0.170634920634921</v>
      </c>
    </row>
    <row r="82" ht="25.9" customHeight="1" spans="1:4">
      <c r="A82" s="77" t="s">
        <v>105</v>
      </c>
      <c r="B82" s="74">
        <v>145</v>
      </c>
      <c r="C82" s="75">
        <v>137</v>
      </c>
      <c r="D82" s="76">
        <f t="shared" si="2"/>
        <v>-0.0551724137931034</v>
      </c>
    </row>
    <row r="83" ht="25.9" customHeight="1" spans="1:4">
      <c r="A83" s="77" t="s">
        <v>151</v>
      </c>
      <c r="B83" s="74">
        <v>329</v>
      </c>
      <c r="C83" s="75">
        <v>262</v>
      </c>
      <c r="D83" s="76">
        <f t="shared" si="2"/>
        <v>-0.203647416413374</v>
      </c>
    </row>
    <row r="84" ht="25.9" customHeight="1" spans="1:4">
      <c r="A84" s="73" t="s">
        <v>152</v>
      </c>
      <c r="B84" s="74">
        <v>599</v>
      </c>
      <c r="C84" s="75">
        <v>920</v>
      </c>
      <c r="D84" s="76">
        <f t="shared" si="2"/>
        <v>0.535893155258765</v>
      </c>
    </row>
    <row r="85" ht="25.9" customHeight="1" spans="1:4">
      <c r="A85" s="77" t="s">
        <v>99</v>
      </c>
      <c r="B85" s="74">
        <v>263</v>
      </c>
      <c r="C85" s="75">
        <v>215</v>
      </c>
      <c r="D85" s="76">
        <f t="shared" si="2"/>
        <v>-0.182509505703422</v>
      </c>
    </row>
    <row r="86" ht="25.9" customHeight="1" spans="1:4">
      <c r="A86" s="77" t="s">
        <v>105</v>
      </c>
      <c r="B86" s="74">
        <v>242</v>
      </c>
      <c r="C86" s="75">
        <v>242</v>
      </c>
      <c r="D86" s="76">
        <f t="shared" si="2"/>
        <v>0</v>
      </c>
    </row>
    <row r="87" ht="25.9" customHeight="1" spans="1:4">
      <c r="A87" s="77" t="s">
        <v>153</v>
      </c>
      <c r="B87" s="74">
        <v>94</v>
      </c>
      <c r="C87" s="75">
        <v>463</v>
      </c>
      <c r="D87" s="76">
        <f t="shared" si="2"/>
        <v>3.92553191489362</v>
      </c>
    </row>
    <row r="88" ht="25.9" customHeight="1" spans="1:4">
      <c r="A88" s="73" t="s">
        <v>154</v>
      </c>
      <c r="B88" s="74">
        <v>432</v>
      </c>
      <c r="C88" s="75">
        <v>401</v>
      </c>
      <c r="D88" s="76">
        <f t="shared" si="2"/>
        <v>-0.0717592592592593</v>
      </c>
    </row>
    <row r="89" ht="25.9" customHeight="1" spans="1:4">
      <c r="A89" s="77" t="s">
        <v>99</v>
      </c>
      <c r="B89" s="74">
        <v>410</v>
      </c>
      <c r="C89" s="75">
        <v>349</v>
      </c>
      <c r="D89" s="76">
        <f t="shared" si="2"/>
        <v>-0.148780487804878</v>
      </c>
    </row>
    <row r="90" ht="25.9" customHeight="1" spans="1:4">
      <c r="A90" s="77" t="s">
        <v>155</v>
      </c>
      <c r="B90" s="74">
        <v>22</v>
      </c>
      <c r="C90" s="75">
        <v>52</v>
      </c>
      <c r="D90" s="76">
        <f t="shared" si="2"/>
        <v>1.36363636363636</v>
      </c>
    </row>
    <row r="91" ht="25.9" customHeight="1" spans="1:4">
      <c r="A91" s="73" t="s">
        <v>156</v>
      </c>
      <c r="B91" s="74">
        <v>917</v>
      </c>
      <c r="C91" s="75">
        <v>569</v>
      </c>
      <c r="D91" s="76">
        <f t="shared" si="2"/>
        <v>-0.379498364231189</v>
      </c>
    </row>
    <row r="92" ht="25.9" customHeight="1" spans="1:4">
      <c r="A92" s="77" t="s">
        <v>99</v>
      </c>
      <c r="B92" s="74">
        <v>662</v>
      </c>
      <c r="C92" s="75">
        <v>519</v>
      </c>
      <c r="D92" s="76">
        <f t="shared" si="2"/>
        <v>-0.216012084592145</v>
      </c>
    </row>
    <row r="93" ht="25.9" customHeight="1" spans="1:4">
      <c r="A93" s="77" t="s">
        <v>105</v>
      </c>
      <c r="B93" s="74">
        <v>67</v>
      </c>
      <c r="C93" s="75">
        <v>42</v>
      </c>
      <c r="D93" s="76">
        <f t="shared" si="2"/>
        <v>-0.373134328358209</v>
      </c>
    </row>
    <row r="94" ht="25.9" customHeight="1" spans="1:4">
      <c r="A94" s="77" t="s">
        <v>156</v>
      </c>
      <c r="B94" s="74">
        <v>188</v>
      </c>
      <c r="C94" s="75">
        <v>8</v>
      </c>
      <c r="D94" s="76">
        <f t="shared" si="2"/>
        <v>-0.957446808510638</v>
      </c>
    </row>
    <row r="95" ht="25.9" customHeight="1" spans="1:4">
      <c r="A95" s="73" t="s">
        <v>157</v>
      </c>
      <c r="B95" s="74">
        <v>1888</v>
      </c>
      <c r="C95" s="75">
        <v>1833</v>
      </c>
      <c r="D95" s="76">
        <f t="shared" si="2"/>
        <v>-0.0291313559322034</v>
      </c>
    </row>
    <row r="96" ht="25.9" customHeight="1" spans="1:4">
      <c r="A96" s="77" t="s">
        <v>99</v>
      </c>
      <c r="B96" s="74">
        <v>1513</v>
      </c>
      <c r="C96" s="75">
        <v>1310</v>
      </c>
      <c r="D96" s="76">
        <f t="shared" si="2"/>
        <v>-0.134170522141441</v>
      </c>
    </row>
    <row r="97" ht="25.9" customHeight="1" spans="1:4">
      <c r="A97" s="77" t="s">
        <v>158</v>
      </c>
      <c r="B97" s="74">
        <v>11</v>
      </c>
      <c r="C97" s="75"/>
      <c r="D97" s="76">
        <f t="shared" si="2"/>
        <v>-1</v>
      </c>
    </row>
    <row r="98" ht="25.9" customHeight="1" spans="1:4">
      <c r="A98" s="77" t="s">
        <v>450</v>
      </c>
      <c r="B98" s="74"/>
      <c r="C98" s="75">
        <v>1</v>
      </c>
      <c r="D98" s="76"/>
    </row>
    <row r="99" ht="25.9" customHeight="1" spans="1:4">
      <c r="A99" s="77" t="s">
        <v>162</v>
      </c>
      <c r="B99" s="74">
        <v>228</v>
      </c>
      <c r="C99" s="75"/>
      <c r="D99" s="76">
        <f t="shared" ref="D99:D107" si="3">(C99-B99)/B99</f>
        <v>-1</v>
      </c>
    </row>
    <row r="100" ht="25.9" customHeight="1" spans="1:4">
      <c r="A100" s="77" t="s">
        <v>105</v>
      </c>
      <c r="B100" s="74">
        <v>117</v>
      </c>
      <c r="C100" s="75">
        <v>100</v>
      </c>
      <c r="D100" s="76">
        <f t="shared" si="3"/>
        <v>-0.145299145299145</v>
      </c>
    </row>
    <row r="101" ht="25.9" customHeight="1" spans="1:4">
      <c r="A101" s="77" t="s">
        <v>163</v>
      </c>
      <c r="B101" s="74">
        <v>19</v>
      </c>
      <c r="C101" s="75">
        <v>422</v>
      </c>
      <c r="D101" s="76">
        <f t="shared" si="3"/>
        <v>21.2105263157895</v>
      </c>
    </row>
    <row r="102" ht="25.9" customHeight="1" spans="1:4">
      <c r="A102" s="73" t="s">
        <v>164</v>
      </c>
      <c r="B102" s="74">
        <v>35</v>
      </c>
      <c r="C102" s="75">
        <f>SUM(C103:C105)</f>
        <v>195</v>
      </c>
      <c r="D102" s="76">
        <f t="shared" si="3"/>
        <v>4.57142857142857</v>
      </c>
    </row>
    <row r="103" ht="25.9" customHeight="1" spans="1:4">
      <c r="A103" s="77" t="s">
        <v>99</v>
      </c>
      <c r="B103" s="74">
        <v>17</v>
      </c>
      <c r="C103" s="75">
        <v>178</v>
      </c>
      <c r="D103" s="76">
        <f t="shared" si="3"/>
        <v>9.47058823529412</v>
      </c>
    </row>
    <row r="104" ht="25.9" customHeight="1" spans="1:4">
      <c r="A104" s="77" t="s">
        <v>105</v>
      </c>
      <c r="B104" s="74">
        <v>5</v>
      </c>
      <c r="C104" s="75"/>
      <c r="D104" s="76">
        <f t="shared" si="3"/>
        <v>-1</v>
      </c>
    </row>
    <row r="105" ht="25.9" customHeight="1" spans="1:4">
      <c r="A105" s="77" t="s">
        <v>165</v>
      </c>
      <c r="B105" s="74">
        <v>13</v>
      </c>
      <c r="C105" s="75">
        <v>17</v>
      </c>
      <c r="D105" s="76">
        <f t="shared" si="3"/>
        <v>0.307692307692308</v>
      </c>
    </row>
    <row r="106" ht="25.9" customHeight="1" spans="1:4">
      <c r="A106" s="73" t="s">
        <v>166</v>
      </c>
      <c r="B106" s="74">
        <v>45</v>
      </c>
      <c r="C106" s="75">
        <f>SUM(C107:C110)</f>
        <v>144</v>
      </c>
      <c r="D106" s="76">
        <f t="shared" si="3"/>
        <v>2.2</v>
      </c>
    </row>
    <row r="107" ht="25.9" customHeight="1" spans="1:4">
      <c r="A107" s="77" t="s">
        <v>99</v>
      </c>
      <c r="B107" s="74">
        <v>38</v>
      </c>
      <c r="C107" s="75">
        <v>10</v>
      </c>
      <c r="D107" s="76">
        <f t="shared" si="3"/>
        <v>-0.736842105263158</v>
      </c>
    </row>
    <row r="108" ht="25.9" customHeight="1" spans="1:4">
      <c r="A108" s="77" t="s">
        <v>451</v>
      </c>
      <c r="B108" s="74"/>
      <c r="C108" s="75">
        <v>8</v>
      </c>
      <c r="D108" s="76"/>
    </row>
    <row r="109" ht="25.9" customHeight="1" spans="1:4">
      <c r="A109" s="77" t="s">
        <v>105</v>
      </c>
      <c r="B109" s="74"/>
      <c r="C109" s="75">
        <v>101</v>
      </c>
      <c r="D109" s="76"/>
    </row>
    <row r="110" ht="25.9" customHeight="1" spans="1:4">
      <c r="A110" s="77" t="s">
        <v>167</v>
      </c>
      <c r="B110" s="74">
        <v>7</v>
      </c>
      <c r="C110" s="75">
        <v>25</v>
      </c>
      <c r="D110" s="76">
        <f>(C110-B110)/B110</f>
        <v>2.57142857142857</v>
      </c>
    </row>
    <row r="111" ht="25.9" customHeight="1" spans="1:4">
      <c r="A111" s="73" t="s">
        <v>168</v>
      </c>
      <c r="B111" s="74">
        <v>4906</v>
      </c>
      <c r="C111" s="75">
        <f>23792-4200+20</f>
        <v>19612</v>
      </c>
      <c r="D111" s="76">
        <f>(C111-B111)/B111</f>
        <v>2.99755401549123</v>
      </c>
    </row>
    <row r="112" ht="25.9" customHeight="1" spans="1:4">
      <c r="A112" s="77" t="s">
        <v>168</v>
      </c>
      <c r="B112" s="74">
        <v>4906</v>
      </c>
      <c r="C112" s="75">
        <f>23792-4200+20</f>
        <v>19612</v>
      </c>
      <c r="D112" s="76">
        <f t="shared" ref="D112:D175" si="4">(C112-B112)/B112</f>
        <v>2.99755401549123</v>
      </c>
    </row>
    <row r="113" ht="25.9" customHeight="1" spans="1:4">
      <c r="A113" s="71" t="s">
        <v>169</v>
      </c>
      <c r="B113" s="72">
        <v>56</v>
      </c>
      <c r="C113" s="69">
        <v>3</v>
      </c>
      <c r="D113" s="70">
        <f t="shared" si="4"/>
        <v>-0.946428571428571</v>
      </c>
    </row>
    <row r="114" ht="25.9" customHeight="1" spans="1:4">
      <c r="A114" s="71" t="s">
        <v>170</v>
      </c>
      <c r="B114" s="72">
        <v>2888</v>
      </c>
      <c r="C114" s="69">
        <v>3116</v>
      </c>
      <c r="D114" s="70">
        <f t="shared" si="4"/>
        <v>0.0789473684210526</v>
      </c>
    </row>
    <row r="115" ht="25.9" customHeight="1" spans="1:4">
      <c r="A115" s="73" t="s">
        <v>171</v>
      </c>
      <c r="B115" s="74">
        <v>963</v>
      </c>
      <c r="C115" s="75">
        <v>1430</v>
      </c>
      <c r="D115" s="76">
        <f t="shared" si="4"/>
        <v>0.484942886812046</v>
      </c>
    </row>
    <row r="116" ht="25.9" customHeight="1" spans="1:4">
      <c r="A116" s="73" t="s">
        <v>172</v>
      </c>
      <c r="B116" s="74">
        <v>229</v>
      </c>
      <c r="C116" s="75">
        <v>155</v>
      </c>
      <c r="D116" s="76">
        <f t="shared" si="4"/>
        <v>-0.323144104803493</v>
      </c>
    </row>
    <row r="117" ht="25.9" customHeight="1" spans="1:4">
      <c r="A117" s="73" t="s">
        <v>173</v>
      </c>
      <c r="B117" s="74">
        <v>598</v>
      </c>
      <c r="C117" s="75">
        <v>528</v>
      </c>
      <c r="D117" s="76">
        <f t="shared" si="4"/>
        <v>-0.117056856187291</v>
      </c>
    </row>
    <row r="118" ht="25.9" customHeight="1" spans="1:4">
      <c r="A118" s="73" t="s">
        <v>174</v>
      </c>
      <c r="B118" s="74">
        <v>993</v>
      </c>
      <c r="C118" s="75">
        <v>993</v>
      </c>
      <c r="D118" s="76">
        <f t="shared" si="4"/>
        <v>0</v>
      </c>
    </row>
    <row r="119" ht="25.9" customHeight="1" spans="1:4">
      <c r="A119" s="73" t="s">
        <v>175</v>
      </c>
      <c r="B119" s="74">
        <v>105</v>
      </c>
      <c r="C119" s="75">
        <v>10</v>
      </c>
      <c r="D119" s="76">
        <f t="shared" si="4"/>
        <v>-0.904761904761905</v>
      </c>
    </row>
    <row r="120" ht="25.9" customHeight="1" spans="1:4">
      <c r="A120" s="71" t="s">
        <v>176</v>
      </c>
      <c r="B120" s="72">
        <v>93972</v>
      </c>
      <c r="C120" s="69">
        <f>88769+466+437+129+4200+30</f>
        <v>94031</v>
      </c>
      <c r="D120" s="70">
        <f t="shared" si="4"/>
        <v>0.000627846592602052</v>
      </c>
    </row>
    <row r="121" ht="25.9" customHeight="1" spans="1:4">
      <c r="A121" s="73" t="s">
        <v>177</v>
      </c>
      <c r="B121" s="74">
        <v>3004</v>
      </c>
      <c r="C121" s="75">
        <v>3435</v>
      </c>
      <c r="D121" s="76">
        <f t="shared" si="4"/>
        <v>0.143475366178429</v>
      </c>
    </row>
    <row r="122" ht="25.9" customHeight="1" spans="1:4">
      <c r="A122" s="77" t="s">
        <v>99</v>
      </c>
      <c r="B122" s="74">
        <v>296</v>
      </c>
      <c r="C122" s="75">
        <v>282</v>
      </c>
      <c r="D122" s="76">
        <f t="shared" si="4"/>
        <v>-0.0472972972972973</v>
      </c>
    </row>
    <row r="123" ht="25.9" customHeight="1" spans="1:4">
      <c r="A123" s="77" t="s">
        <v>131</v>
      </c>
      <c r="B123" s="74">
        <v>234</v>
      </c>
      <c r="C123" s="75">
        <v>211</v>
      </c>
      <c r="D123" s="76">
        <f t="shared" si="4"/>
        <v>-0.0982905982905983</v>
      </c>
    </row>
    <row r="124" ht="25.9" customHeight="1" spans="1:4">
      <c r="A124" s="77" t="s">
        <v>178</v>
      </c>
      <c r="B124" s="74">
        <v>2474</v>
      </c>
      <c r="C124" s="75">
        <v>2942</v>
      </c>
      <c r="D124" s="76">
        <f t="shared" si="4"/>
        <v>0.189167340339531</v>
      </c>
    </row>
    <row r="125" ht="25.9" customHeight="1" spans="1:4">
      <c r="A125" s="73" t="s">
        <v>179</v>
      </c>
      <c r="B125" s="74">
        <v>87367</v>
      </c>
      <c r="C125" s="75">
        <f>SUM(C126:C130)</f>
        <v>81244</v>
      </c>
      <c r="D125" s="76">
        <f t="shared" si="4"/>
        <v>-0.070083670035597</v>
      </c>
    </row>
    <row r="126" ht="25.9" customHeight="1" spans="1:4">
      <c r="A126" s="77" t="s">
        <v>180</v>
      </c>
      <c r="B126" s="74">
        <v>1796</v>
      </c>
      <c r="C126" s="75">
        <f>2135+437</f>
        <v>2572</v>
      </c>
      <c r="D126" s="76">
        <f t="shared" si="4"/>
        <v>0.432071269487751</v>
      </c>
    </row>
    <row r="127" ht="25.9" customHeight="1" spans="1:4">
      <c r="A127" s="77" t="s">
        <v>181</v>
      </c>
      <c r="B127" s="74">
        <v>40548</v>
      </c>
      <c r="C127" s="75">
        <v>34481</v>
      </c>
      <c r="D127" s="76">
        <f t="shared" si="4"/>
        <v>-0.149625135641709</v>
      </c>
    </row>
    <row r="128" ht="25.9" customHeight="1" spans="1:4">
      <c r="A128" s="77" t="s">
        <v>182</v>
      </c>
      <c r="B128" s="74">
        <v>21722</v>
      </c>
      <c r="C128" s="75">
        <v>17556</v>
      </c>
      <c r="D128" s="76">
        <f t="shared" si="4"/>
        <v>-0.191787128257067</v>
      </c>
    </row>
    <row r="129" ht="25.9" customHeight="1" spans="1:4">
      <c r="A129" s="77" t="s">
        <v>183</v>
      </c>
      <c r="B129" s="74">
        <v>13282</v>
      </c>
      <c r="C129" s="75">
        <f>11331+129</f>
        <v>11460</v>
      </c>
      <c r="D129" s="76">
        <f t="shared" si="4"/>
        <v>-0.137178135822918</v>
      </c>
    </row>
    <row r="130" ht="25.9" customHeight="1" spans="1:4">
      <c r="A130" s="77" t="s">
        <v>184</v>
      </c>
      <c r="B130" s="74">
        <v>10019</v>
      </c>
      <c r="C130" s="75">
        <v>15175</v>
      </c>
      <c r="D130" s="76">
        <f t="shared" si="4"/>
        <v>0.514622217786206</v>
      </c>
    </row>
    <row r="131" ht="25.9" customHeight="1" spans="1:4">
      <c r="A131" s="73" t="s">
        <v>185</v>
      </c>
      <c r="B131" s="74">
        <v>2343</v>
      </c>
      <c r="C131" s="75">
        <v>3972</v>
      </c>
      <c r="D131" s="76">
        <f t="shared" si="4"/>
        <v>0.695262483994878</v>
      </c>
    </row>
    <row r="132" ht="25.9" customHeight="1" spans="1:4">
      <c r="A132" s="77" t="s">
        <v>186</v>
      </c>
      <c r="B132" s="74">
        <v>2343</v>
      </c>
      <c r="C132" s="75">
        <v>3972</v>
      </c>
      <c r="D132" s="76">
        <f t="shared" si="4"/>
        <v>0.695262483994878</v>
      </c>
    </row>
    <row r="133" ht="25.9" customHeight="1" spans="1:4">
      <c r="A133" s="73" t="s">
        <v>187</v>
      </c>
      <c r="B133" s="74">
        <v>654</v>
      </c>
      <c r="C133" s="75">
        <v>620</v>
      </c>
      <c r="D133" s="76">
        <f t="shared" si="4"/>
        <v>-0.0519877675840979</v>
      </c>
    </row>
    <row r="134" ht="25.9" customHeight="1" spans="1:4">
      <c r="A134" s="77" t="s">
        <v>188</v>
      </c>
      <c r="B134" s="74">
        <v>654</v>
      </c>
      <c r="C134" s="75">
        <v>608</v>
      </c>
      <c r="D134" s="76">
        <f t="shared" si="4"/>
        <v>-0.0703363914373089</v>
      </c>
    </row>
    <row r="135" ht="25.9" customHeight="1" spans="1:4">
      <c r="A135" s="77" t="s">
        <v>452</v>
      </c>
      <c r="B135" s="74"/>
      <c r="C135" s="75">
        <v>12</v>
      </c>
      <c r="D135" s="76"/>
    </row>
    <row r="136" ht="25.9" customHeight="1" spans="1:4">
      <c r="A136" s="73" t="s">
        <v>189</v>
      </c>
      <c r="B136" s="74">
        <v>509</v>
      </c>
      <c r="C136" s="75">
        <v>444</v>
      </c>
      <c r="D136" s="76">
        <f t="shared" si="4"/>
        <v>-0.12770137524558</v>
      </c>
    </row>
    <row r="137" ht="25.9" customHeight="1" spans="1:4">
      <c r="A137" s="77" t="s">
        <v>190</v>
      </c>
      <c r="B137" s="74">
        <v>509</v>
      </c>
      <c r="C137" s="75">
        <v>444</v>
      </c>
      <c r="D137" s="76">
        <f t="shared" si="4"/>
        <v>-0.12770137524558</v>
      </c>
    </row>
    <row r="138" ht="25.9" customHeight="1" spans="1:4">
      <c r="A138" s="73" t="s">
        <v>191</v>
      </c>
      <c r="B138" s="74">
        <v>95</v>
      </c>
      <c r="C138" s="75">
        <v>4316</v>
      </c>
      <c r="D138" s="76">
        <f t="shared" si="4"/>
        <v>44.4315789473684</v>
      </c>
    </row>
    <row r="139" ht="25.9" customHeight="1" spans="1:4">
      <c r="A139" s="77" t="s">
        <v>191</v>
      </c>
      <c r="B139" s="74">
        <v>95</v>
      </c>
      <c r="C139" s="75">
        <v>4316</v>
      </c>
      <c r="D139" s="76">
        <f t="shared" si="4"/>
        <v>44.4315789473684</v>
      </c>
    </row>
    <row r="140" ht="25.9" customHeight="1" spans="1:4">
      <c r="A140" s="71" t="s">
        <v>192</v>
      </c>
      <c r="B140" s="72">
        <v>2349</v>
      </c>
      <c r="C140" s="69">
        <v>1548</v>
      </c>
      <c r="D140" s="70">
        <f t="shared" si="4"/>
        <v>-0.340996168582375</v>
      </c>
    </row>
    <row r="141" ht="25.9" customHeight="1" spans="1:4">
      <c r="A141" s="73" t="s">
        <v>193</v>
      </c>
      <c r="B141" s="74">
        <v>1370</v>
      </c>
      <c r="C141" s="75">
        <v>1254</v>
      </c>
      <c r="D141" s="76">
        <f t="shared" si="4"/>
        <v>-0.0846715328467153</v>
      </c>
    </row>
    <row r="142" ht="25.9" customHeight="1" spans="1:4">
      <c r="A142" s="77" t="s">
        <v>99</v>
      </c>
      <c r="B142" s="74">
        <v>740</v>
      </c>
      <c r="C142" s="75">
        <v>664</v>
      </c>
      <c r="D142" s="76">
        <f t="shared" si="4"/>
        <v>-0.102702702702703</v>
      </c>
    </row>
    <row r="143" ht="25.9" customHeight="1" spans="1:4">
      <c r="A143" s="77" t="s">
        <v>131</v>
      </c>
      <c r="B143" s="74">
        <v>280</v>
      </c>
      <c r="C143" s="75">
        <v>234</v>
      </c>
      <c r="D143" s="76">
        <f t="shared" si="4"/>
        <v>-0.164285714285714</v>
      </c>
    </row>
    <row r="144" ht="25.9" customHeight="1" spans="1:4">
      <c r="A144" s="77" t="s">
        <v>194</v>
      </c>
      <c r="B144" s="74">
        <v>350</v>
      </c>
      <c r="C144" s="75">
        <v>356</v>
      </c>
      <c r="D144" s="76">
        <f t="shared" si="4"/>
        <v>0.0171428571428571</v>
      </c>
    </row>
    <row r="145" ht="25.9" customHeight="1" spans="1:4">
      <c r="A145" s="73" t="s">
        <v>195</v>
      </c>
      <c r="B145" s="74">
        <v>154</v>
      </c>
      <c r="C145" s="75">
        <v>89</v>
      </c>
      <c r="D145" s="76">
        <f t="shared" si="4"/>
        <v>-0.422077922077922</v>
      </c>
    </row>
    <row r="146" ht="25.9" customHeight="1" spans="1:4">
      <c r="A146" s="77" t="s">
        <v>453</v>
      </c>
      <c r="B146" s="74"/>
      <c r="C146" s="75">
        <v>4</v>
      </c>
      <c r="D146" s="76"/>
    </row>
    <row r="147" ht="25.9" customHeight="1" spans="1:4">
      <c r="A147" s="77" t="s">
        <v>196</v>
      </c>
      <c r="B147" s="74">
        <v>154</v>
      </c>
      <c r="C147" s="75">
        <v>85</v>
      </c>
      <c r="D147" s="76">
        <f t="shared" si="4"/>
        <v>-0.448051948051948</v>
      </c>
    </row>
    <row r="148" ht="25.9" customHeight="1" spans="1:4">
      <c r="A148" s="73" t="s">
        <v>197</v>
      </c>
      <c r="B148" s="74">
        <v>89</v>
      </c>
      <c r="C148" s="75"/>
      <c r="D148" s="76">
        <f t="shared" si="4"/>
        <v>-1</v>
      </c>
    </row>
    <row r="149" ht="25.9" customHeight="1" spans="1:4">
      <c r="A149" s="77" t="s">
        <v>198</v>
      </c>
      <c r="B149" s="74">
        <v>4</v>
      </c>
      <c r="C149" s="75"/>
      <c r="D149" s="76">
        <f t="shared" si="4"/>
        <v>-1</v>
      </c>
    </row>
    <row r="150" ht="25.9" customHeight="1" spans="1:4">
      <c r="A150" s="77" t="s">
        <v>199</v>
      </c>
      <c r="B150" s="74">
        <v>85</v>
      </c>
      <c r="C150" s="75"/>
      <c r="D150" s="76">
        <f t="shared" si="4"/>
        <v>-1</v>
      </c>
    </row>
    <row r="151" ht="25.9" customHeight="1" spans="1:4">
      <c r="A151" s="73" t="s">
        <v>200</v>
      </c>
      <c r="B151" s="74">
        <v>15</v>
      </c>
      <c r="C151" s="75"/>
      <c r="D151" s="76">
        <f t="shared" si="4"/>
        <v>-1</v>
      </c>
    </row>
    <row r="152" ht="25.9" customHeight="1" spans="1:4">
      <c r="A152" s="77" t="s">
        <v>201</v>
      </c>
      <c r="B152" s="74">
        <v>15</v>
      </c>
      <c r="C152" s="75"/>
      <c r="D152" s="76">
        <f t="shared" si="4"/>
        <v>-1</v>
      </c>
    </row>
    <row r="153" ht="25.9" customHeight="1" spans="1:4">
      <c r="A153" s="73" t="s">
        <v>202</v>
      </c>
      <c r="B153" s="74">
        <v>721</v>
      </c>
      <c r="C153" s="75">
        <v>205</v>
      </c>
      <c r="D153" s="76">
        <f t="shared" si="4"/>
        <v>-0.715672676837725</v>
      </c>
    </row>
    <row r="154" ht="25.9" customHeight="1" spans="1:4">
      <c r="A154" s="77" t="s">
        <v>202</v>
      </c>
      <c r="B154" s="74">
        <v>721</v>
      </c>
      <c r="C154" s="75">
        <v>205</v>
      </c>
      <c r="D154" s="76">
        <f t="shared" si="4"/>
        <v>-0.715672676837725</v>
      </c>
    </row>
    <row r="155" ht="25.9" customHeight="1" spans="1:4">
      <c r="A155" s="71" t="s">
        <v>203</v>
      </c>
      <c r="B155" s="72">
        <v>1649</v>
      </c>
      <c r="C155" s="69">
        <f>2484+51</f>
        <v>2535</v>
      </c>
      <c r="D155" s="70">
        <f t="shared" si="4"/>
        <v>0.537295330503335</v>
      </c>
    </row>
    <row r="156" ht="25.9" customHeight="1" spans="1:4">
      <c r="A156" s="73" t="s">
        <v>204</v>
      </c>
      <c r="B156" s="74">
        <v>980</v>
      </c>
      <c r="C156" s="75">
        <f>1293+51</f>
        <v>1344</v>
      </c>
      <c r="D156" s="76">
        <f t="shared" si="4"/>
        <v>0.371428571428571</v>
      </c>
    </row>
    <row r="157" ht="25.9" customHeight="1" spans="1:4">
      <c r="A157" s="77" t="s">
        <v>99</v>
      </c>
      <c r="B157" s="74">
        <v>483</v>
      </c>
      <c r="C157" s="75">
        <v>452</v>
      </c>
      <c r="D157" s="76">
        <f t="shared" si="4"/>
        <v>-0.0641821946169772</v>
      </c>
    </row>
    <row r="158" ht="25.9" customHeight="1" spans="1:4">
      <c r="A158" s="77" t="s">
        <v>131</v>
      </c>
      <c r="B158" s="74">
        <v>195</v>
      </c>
      <c r="C158" s="75">
        <v>162</v>
      </c>
      <c r="D158" s="76">
        <f t="shared" si="4"/>
        <v>-0.169230769230769</v>
      </c>
    </row>
    <row r="159" ht="25.9" customHeight="1" spans="1:4">
      <c r="A159" s="77" t="s">
        <v>205</v>
      </c>
      <c r="B159" s="74">
        <v>54</v>
      </c>
      <c r="C159" s="75">
        <v>50</v>
      </c>
      <c r="D159" s="76">
        <f t="shared" si="4"/>
        <v>-0.0740740740740741</v>
      </c>
    </row>
    <row r="160" ht="25.9" customHeight="1" spans="1:4">
      <c r="A160" s="77" t="s">
        <v>454</v>
      </c>
      <c r="B160" s="74"/>
      <c r="C160" s="75">
        <v>51</v>
      </c>
      <c r="D160" s="76"/>
    </row>
    <row r="161" ht="25.9" customHeight="1" spans="1:4">
      <c r="A161" s="77" t="s">
        <v>206</v>
      </c>
      <c r="B161" s="74">
        <v>85</v>
      </c>
      <c r="C161" s="75">
        <v>102</v>
      </c>
      <c r="D161" s="76">
        <f>(C161-B161)/B161</f>
        <v>0.2</v>
      </c>
    </row>
    <row r="162" ht="25.9" customHeight="1" spans="1:4">
      <c r="A162" s="77" t="s">
        <v>207</v>
      </c>
      <c r="B162" s="74">
        <v>163</v>
      </c>
      <c r="C162" s="75">
        <v>527</v>
      </c>
      <c r="D162" s="76">
        <f>(C162-B162)/B162</f>
        <v>2.23312883435583</v>
      </c>
    </row>
    <row r="163" ht="25.9" customHeight="1" spans="1:4">
      <c r="A163" s="73" t="s">
        <v>208</v>
      </c>
      <c r="B163" s="74">
        <v>7</v>
      </c>
      <c r="C163" s="75">
        <v>33</v>
      </c>
      <c r="D163" s="76">
        <f>(C163-B163)/B163</f>
        <v>3.71428571428571</v>
      </c>
    </row>
    <row r="164" ht="25.9" customHeight="1" spans="1:4">
      <c r="A164" s="77" t="s">
        <v>209</v>
      </c>
      <c r="B164" s="74">
        <v>7</v>
      </c>
      <c r="C164" s="75">
        <v>23</v>
      </c>
      <c r="D164" s="76">
        <f>(C164-B164)/B164</f>
        <v>2.28571428571429</v>
      </c>
    </row>
    <row r="165" ht="25.9" customHeight="1" spans="1:4">
      <c r="A165" s="77" t="s">
        <v>455</v>
      </c>
      <c r="B165" s="74"/>
      <c r="C165" s="75">
        <v>10</v>
      </c>
      <c r="D165" s="76"/>
    </row>
    <row r="166" ht="25.9" customHeight="1" spans="1:4">
      <c r="A166" s="73" t="s">
        <v>210</v>
      </c>
      <c r="B166" s="74">
        <v>195</v>
      </c>
      <c r="C166" s="75">
        <v>155</v>
      </c>
      <c r="D166" s="76">
        <f>(C166-B166)/B166</f>
        <v>-0.205128205128205</v>
      </c>
    </row>
    <row r="167" ht="25.9" customHeight="1" spans="1:4">
      <c r="A167" s="77" t="s">
        <v>211</v>
      </c>
      <c r="B167" s="74">
        <v>40</v>
      </c>
      <c r="C167" s="75"/>
      <c r="D167" s="76">
        <f>(C167-B167)/B167</f>
        <v>-1</v>
      </c>
    </row>
    <row r="168" ht="25.9" customHeight="1" spans="1:4">
      <c r="A168" s="77" t="s">
        <v>212</v>
      </c>
      <c r="B168" s="74">
        <v>155</v>
      </c>
      <c r="C168" s="75">
        <v>155</v>
      </c>
      <c r="D168" s="76">
        <f>(C168-B168)/B168</f>
        <v>0</v>
      </c>
    </row>
    <row r="169" ht="25.9" customHeight="1" spans="1:4">
      <c r="A169" s="73" t="s">
        <v>213</v>
      </c>
      <c r="B169" s="74">
        <v>467</v>
      </c>
      <c r="C169" s="75">
        <v>1003</v>
      </c>
      <c r="D169" s="76">
        <f>(C169-B169)/B169</f>
        <v>1.14775160599572</v>
      </c>
    </row>
    <row r="170" ht="25.9" customHeight="1" spans="1:4">
      <c r="A170" s="77" t="s">
        <v>214</v>
      </c>
      <c r="B170" s="74">
        <v>4</v>
      </c>
      <c r="C170" s="75"/>
      <c r="D170" s="76">
        <f>(C170-B170)/B170</f>
        <v>-1</v>
      </c>
    </row>
    <row r="171" ht="25.9" customHeight="1" spans="1:4">
      <c r="A171" s="77" t="s">
        <v>456</v>
      </c>
      <c r="B171" s="74"/>
      <c r="C171" s="75">
        <v>4</v>
      </c>
      <c r="D171" s="76"/>
    </row>
    <row r="172" ht="25.9" customHeight="1" spans="1:4">
      <c r="A172" s="77" t="s">
        <v>213</v>
      </c>
      <c r="B172" s="74">
        <v>463</v>
      </c>
      <c r="C172" s="75">
        <v>999</v>
      </c>
      <c r="D172" s="76">
        <f t="shared" ref="D172:D177" si="5">(C172-B172)/B172</f>
        <v>1.15766738660907</v>
      </c>
    </row>
    <row r="173" ht="25.9" customHeight="1" spans="1:4">
      <c r="A173" s="71" t="s">
        <v>215</v>
      </c>
      <c r="B173" s="72">
        <v>93221</v>
      </c>
      <c r="C173" s="69">
        <f>52405+7804+1903+951</f>
        <v>63063</v>
      </c>
      <c r="D173" s="70">
        <f t="shared" si="5"/>
        <v>-0.32351079692344</v>
      </c>
    </row>
    <row r="174" ht="25.9" customHeight="1" spans="1:4">
      <c r="A174" s="73" t="s">
        <v>216</v>
      </c>
      <c r="B174" s="74">
        <v>1248</v>
      </c>
      <c r="C174" s="75">
        <v>1031</v>
      </c>
      <c r="D174" s="76">
        <f t="shared" si="5"/>
        <v>-0.173878205128205</v>
      </c>
    </row>
    <row r="175" ht="25.9" customHeight="1" spans="1:4">
      <c r="A175" s="77" t="s">
        <v>99</v>
      </c>
      <c r="B175" s="74">
        <v>795</v>
      </c>
      <c r="C175" s="75">
        <v>683</v>
      </c>
      <c r="D175" s="76">
        <f t="shared" si="5"/>
        <v>-0.140880503144654</v>
      </c>
    </row>
    <row r="176" ht="25.9" customHeight="1" spans="1:4">
      <c r="A176" s="77" t="s">
        <v>217</v>
      </c>
      <c r="B176" s="74">
        <v>106</v>
      </c>
      <c r="C176" s="75">
        <v>127</v>
      </c>
      <c r="D176" s="76">
        <f t="shared" si="5"/>
        <v>0.19811320754717</v>
      </c>
    </row>
    <row r="177" ht="25.9" customHeight="1" spans="1:4">
      <c r="A177" s="77" t="s">
        <v>218</v>
      </c>
      <c r="B177" s="74">
        <v>2</v>
      </c>
      <c r="C177" s="75">
        <v>2</v>
      </c>
      <c r="D177" s="76">
        <f t="shared" si="5"/>
        <v>0</v>
      </c>
    </row>
    <row r="178" ht="25.9" customHeight="1" spans="1:4">
      <c r="A178" s="77" t="s">
        <v>219</v>
      </c>
      <c r="B178" s="74">
        <v>6</v>
      </c>
      <c r="C178" s="75">
        <v>10</v>
      </c>
      <c r="D178" s="76">
        <f t="shared" ref="D178:D241" si="6">(C178-B178)/B178</f>
        <v>0.666666666666667</v>
      </c>
    </row>
    <row r="179" ht="25.9" customHeight="1" spans="1:4">
      <c r="A179" s="77" t="s">
        <v>220</v>
      </c>
      <c r="B179" s="74"/>
      <c r="C179" s="75"/>
      <c r="D179" s="76"/>
    </row>
    <row r="180" ht="25.9" customHeight="1" spans="1:4">
      <c r="A180" s="77" t="s">
        <v>221</v>
      </c>
      <c r="B180" s="74">
        <v>55</v>
      </c>
      <c r="C180" s="75">
        <v>60</v>
      </c>
      <c r="D180" s="76">
        <f t="shared" si="6"/>
        <v>0.0909090909090909</v>
      </c>
    </row>
    <row r="181" ht="25.9" customHeight="1" spans="1:4">
      <c r="A181" s="77" t="s">
        <v>105</v>
      </c>
      <c r="B181" s="74">
        <v>97</v>
      </c>
      <c r="C181" s="75">
        <v>83</v>
      </c>
      <c r="D181" s="76">
        <f t="shared" si="6"/>
        <v>-0.144329896907216</v>
      </c>
    </row>
    <row r="182" ht="25.9" customHeight="1" spans="1:4">
      <c r="A182" s="77" t="s">
        <v>222</v>
      </c>
      <c r="B182" s="74">
        <v>187</v>
      </c>
      <c r="C182" s="75">
        <v>66</v>
      </c>
      <c r="D182" s="76">
        <f t="shared" si="6"/>
        <v>-0.647058823529412</v>
      </c>
    </row>
    <row r="183" ht="25.9" customHeight="1" spans="1:4">
      <c r="A183" s="73" t="s">
        <v>223</v>
      </c>
      <c r="B183" s="74">
        <v>2158</v>
      </c>
      <c r="C183" s="75">
        <v>1334</v>
      </c>
      <c r="D183" s="76">
        <f t="shared" si="6"/>
        <v>-0.381835032437442</v>
      </c>
    </row>
    <row r="184" ht="25.9" customHeight="1" spans="1:4">
      <c r="A184" s="77" t="s">
        <v>99</v>
      </c>
      <c r="B184" s="74">
        <v>292</v>
      </c>
      <c r="C184" s="75">
        <v>213</v>
      </c>
      <c r="D184" s="76">
        <f t="shared" si="6"/>
        <v>-0.270547945205479</v>
      </c>
    </row>
    <row r="185" ht="25.9" customHeight="1" spans="1:4">
      <c r="A185" s="77" t="s">
        <v>100</v>
      </c>
      <c r="B185" s="74"/>
      <c r="C185" s="75"/>
      <c r="D185" s="76"/>
    </row>
    <row r="186" ht="25.9" customHeight="1" spans="1:4">
      <c r="A186" s="77" t="s">
        <v>131</v>
      </c>
      <c r="B186" s="74">
        <v>235</v>
      </c>
      <c r="C186" s="75">
        <v>222</v>
      </c>
      <c r="D186" s="76">
        <f t="shared" si="6"/>
        <v>-0.0553191489361702</v>
      </c>
    </row>
    <row r="187" ht="25.9" customHeight="1" spans="1:4">
      <c r="A187" s="77" t="s">
        <v>224</v>
      </c>
      <c r="B187" s="74">
        <v>1631</v>
      </c>
      <c r="C187" s="75">
        <v>899</v>
      </c>
      <c r="D187" s="76">
        <f t="shared" si="6"/>
        <v>-0.448804414469651</v>
      </c>
    </row>
    <row r="188" ht="25.9" customHeight="1" spans="1:4">
      <c r="A188" s="73" t="s">
        <v>225</v>
      </c>
      <c r="B188" s="74">
        <v>37537</v>
      </c>
      <c r="C188" s="75">
        <f>33561+1903+95</f>
        <v>35559</v>
      </c>
      <c r="D188" s="76">
        <f t="shared" si="6"/>
        <v>-0.0526946745877401</v>
      </c>
    </row>
    <row r="189" ht="25.9" customHeight="1" spans="1:4">
      <c r="A189" s="77" t="s">
        <v>226</v>
      </c>
      <c r="B189" s="74">
        <v>7036</v>
      </c>
      <c r="C189" s="75">
        <v>6935</v>
      </c>
      <c r="D189" s="76">
        <f t="shared" si="6"/>
        <v>-0.0143547470153496</v>
      </c>
    </row>
    <row r="190" ht="25.9" customHeight="1" spans="1:4">
      <c r="A190" s="77" t="s">
        <v>227</v>
      </c>
      <c r="B190" s="74">
        <v>10792</v>
      </c>
      <c r="C190" s="75">
        <v>10078</v>
      </c>
      <c r="D190" s="76">
        <f t="shared" si="6"/>
        <v>-0.0661601186063751</v>
      </c>
    </row>
    <row r="191" ht="25.9" customHeight="1" spans="1:4">
      <c r="A191" s="77" t="s">
        <v>228</v>
      </c>
      <c r="B191" s="74">
        <v>13298</v>
      </c>
      <c r="C191" s="75">
        <f>11116+1903</f>
        <v>13019</v>
      </c>
      <c r="D191" s="76">
        <f t="shared" si="6"/>
        <v>-0.0209805985862536</v>
      </c>
    </row>
    <row r="192" ht="25.9" customHeight="1" spans="1:4">
      <c r="A192" s="77" t="s">
        <v>229</v>
      </c>
      <c r="B192" s="74">
        <v>6394</v>
      </c>
      <c r="C192" s="75">
        <f>5421+951</f>
        <v>6372</v>
      </c>
      <c r="D192" s="76">
        <f t="shared" si="6"/>
        <v>-0.00344072568032531</v>
      </c>
    </row>
    <row r="193" ht="25.9" customHeight="1" spans="1:4">
      <c r="A193" s="77" t="s">
        <v>230</v>
      </c>
      <c r="B193" s="74">
        <v>17</v>
      </c>
      <c r="C193" s="75">
        <v>11</v>
      </c>
      <c r="D193" s="76">
        <f t="shared" si="6"/>
        <v>-0.352941176470588</v>
      </c>
    </row>
    <row r="194" ht="25.9" customHeight="1" spans="1:4">
      <c r="A194" s="73" t="s">
        <v>231</v>
      </c>
      <c r="B194" s="74">
        <v>30320</v>
      </c>
      <c r="C194" s="75"/>
      <c r="D194" s="76">
        <f t="shared" si="6"/>
        <v>-1</v>
      </c>
    </row>
    <row r="195" ht="25.9" customHeight="1" spans="1:4">
      <c r="A195" s="77" t="s">
        <v>232</v>
      </c>
      <c r="B195" s="74">
        <v>30320</v>
      </c>
      <c r="C195" s="75"/>
      <c r="D195" s="76">
        <f t="shared" si="6"/>
        <v>-1</v>
      </c>
    </row>
    <row r="196" ht="25.9" customHeight="1" spans="1:4">
      <c r="A196" s="73" t="s">
        <v>233</v>
      </c>
      <c r="B196" s="74">
        <v>993</v>
      </c>
      <c r="C196" s="75">
        <v>258</v>
      </c>
      <c r="D196" s="76">
        <f t="shared" si="6"/>
        <v>-0.740181268882175</v>
      </c>
    </row>
    <row r="197" ht="25.9" customHeight="1" spans="1:4">
      <c r="A197" s="77" t="s">
        <v>234</v>
      </c>
      <c r="B197" s="74">
        <v>136</v>
      </c>
      <c r="C197" s="75">
        <v>11</v>
      </c>
      <c r="D197" s="76">
        <f t="shared" si="6"/>
        <v>-0.919117647058823</v>
      </c>
    </row>
    <row r="198" ht="25.9" customHeight="1" spans="1:4">
      <c r="A198" s="77" t="s">
        <v>235</v>
      </c>
      <c r="B198" s="74">
        <v>3</v>
      </c>
      <c r="C198" s="75">
        <v>17</v>
      </c>
      <c r="D198" s="76">
        <f t="shared" si="6"/>
        <v>4.66666666666667</v>
      </c>
    </row>
    <row r="199" ht="25.9" customHeight="1" spans="1:4">
      <c r="A199" s="77" t="s">
        <v>236</v>
      </c>
      <c r="B199" s="74">
        <v>854</v>
      </c>
      <c r="C199" s="75">
        <v>230</v>
      </c>
      <c r="D199" s="76">
        <f t="shared" si="6"/>
        <v>-0.730679156908665</v>
      </c>
    </row>
    <row r="200" ht="25.9" customHeight="1" spans="1:4">
      <c r="A200" s="73" t="s">
        <v>237</v>
      </c>
      <c r="B200" s="74">
        <v>2721</v>
      </c>
      <c r="C200" s="75">
        <v>3015</v>
      </c>
      <c r="D200" s="76">
        <f t="shared" si="6"/>
        <v>0.108048511576626</v>
      </c>
    </row>
    <row r="201" ht="25.9" customHeight="1" spans="1:4">
      <c r="A201" s="77" t="s">
        <v>238</v>
      </c>
      <c r="B201" s="74">
        <v>738</v>
      </c>
      <c r="C201" s="75">
        <v>800</v>
      </c>
      <c r="D201" s="76">
        <f t="shared" si="6"/>
        <v>0.0840108401084011</v>
      </c>
    </row>
    <row r="202" ht="25.9" customHeight="1" spans="1:4">
      <c r="A202" s="77" t="s">
        <v>239</v>
      </c>
      <c r="B202" s="74">
        <v>410</v>
      </c>
      <c r="C202" s="75">
        <v>254</v>
      </c>
      <c r="D202" s="76">
        <f t="shared" si="6"/>
        <v>-0.380487804878049</v>
      </c>
    </row>
    <row r="203" ht="25.9" customHeight="1" spans="1:4">
      <c r="A203" s="77" t="s">
        <v>240</v>
      </c>
      <c r="B203" s="74">
        <v>1573</v>
      </c>
      <c r="C203" s="75">
        <v>1961</v>
      </c>
      <c r="D203" s="76">
        <f t="shared" si="6"/>
        <v>0.24666242848061</v>
      </c>
    </row>
    <row r="204" ht="25.9" customHeight="1" spans="1:4">
      <c r="A204" s="73" t="s">
        <v>241</v>
      </c>
      <c r="B204" s="74">
        <v>403</v>
      </c>
      <c r="C204" s="75">
        <v>476</v>
      </c>
      <c r="D204" s="76">
        <f t="shared" si="6"/>
        <v>0.181141439205955</v>
      </c>
    </row>
    <row r="205" ht="25.9" customHeight="1" spans="1:4">
      <c r="A205" s="77" t="s">
        <v>242</v>
      </c>
      <c r="B205" s="74">
        <v>382</v>
      </c>
      <c r="C205" s="75">
        <v>441</v>
      </c>
      <c r="D205" s="76">
        <f t="shared" si="6"/>
        <v>0.154450261780105</v>
      </c>
    </row>
    <row r="206" ht="25.9" customHeight="1" spans="1:4">
      <c r="A206" s="77" t="s">
        <v>243</v>
      </c>
      <c r="B206" s="74">
        <v>1</v>
      </c>
      <c r="C206" s="75"/>
      <c r="D206" s="76">
        <f t="shared" si="6"/>
        <v>-1</v>
      </c>
    </row>
    <row r="207" ht="25.9" customHeight="1" spans="1:4">
      <c r="A207" s="77" t="s">
        <v>244</v>
      </c>
      <c r="B207" s="74"/>
      <c r="C207" s="75">
        <v>11</v>
      </c>
      <c r="D207" s="76"/>
    </row>
    <row r="208" ht="25.9" customHeight="1" spans="1:4">
      <c r="A208" s="77" t="s">
        <v>245</v>
      </c>
      <c r="B208" s="74">
        <v>20</v>
      </c>
      <c r="C208" s="75">
        <v>24</v>
      </c>
      <c r="D208" s="76">
        <f t="shared" si="6"/>
        <v>0.2</v>
      </c>
    </row>
    <row r="209" ht="25.9" customHeight="1" spans="1:4">
      <c r="A209" s="73" t="s">
        <v>246</v>
      </c>
      <c r="B209" s="74">
        <v>1177</v>
      </c>
      <c r="C209" s="75">
        <v>2165</v>
      </c>
      <c r="D209" s="76">
        <f t="shared" si="6"/>
        <v>0.839422259983008</v>
      </c>
    </row>
    <row r="210" ht="25.9" customHeight="1" spans="1:4">
      <c r="A210" s="77" t="s">
        <v>247</v>
      </c>
      <c r="B210" s="74">
        <v>431</v>
      </c>
      <c r="C210" s="75">
        <v>456</v>
      </c>
      <c r="D210" s="76">
        <f t="shared" si="6"/>
        <v>0.0580046403712297</v>
      </c>
    </row>
    <row r="211" ht="25.9" customHeight="1" spans="1:4">
      <c r="A211" s="77" t="s">
        <v>248</v>
      </c>
      <c r="B211" s="74">
        <v>178</v>
      </c>
      <c r="C211" s="75">
        <v>221</v>
      </c>
      <c r="D211" s="76">
        <f t="shared" si="6"/>
        <v>0.241573033707865</v>
      </c>
    </row>
    <row r="212" ht="24" customHeight="1" spans="1:4">
      <c r="A212" s="77" t="s">
        <v>249</v>
      </c>
      <c r="B212" s="74">
        <v>333</v>
      </c>
      <c r="C212" s="75">
        <v>435</v>
      </c>
      <c r="D212" s="76">
        <f t="shared" si="6"/>
        <v>0.306306306306306</v>
      </c>
    </row>
    <row r="213" ht="25.9" customHeight="1" spans="1:4">
      <c r="A213" s="77" t="s">
        <v>250</v>
      </c>
      <c r="B213" s="74"/>
      <c r="C213" s="75"/>
      <c r="D213" s="76"/>
    </row>
    <row r="214" ht="25.9" customHeight="1" spans="1:4">
      <c r="A214" s="77" t="s">
        <v>251</v>
      </c>
      <c r="B214" s="74">
        <v>235</v>
      </c>
      <c r="C214" s="75">
        <v>1053</v>
      </c>
      <c r="D214" s="76">
        <f t="shared" si="6"/>
        <v>3.48085106382979</v>
      </c>
    </row>
    <row r="215" ht="25.9" customHeight="1" spans="1:4">
      <c r="A215" s="73" t="s">
        <v>252</v>
      </c>
      <c r="B215" s="74">
        <v>1831</v>
      </c>
      <c r="C215" s="75">
        <v>1667</v>
      </c>
      <c r="D215" s="76">
        <f t="shared" si="6"/>
        <v>-0.0895685417804478</v>
      </c>
    </row>
    <row r="216" ht="25.9" customHeight="1" spans="1:4">
      <c r="A216" s="77" t="s">
        <v>99</v>
      </c>
      <c r="B216" s="74">
        <v>117</v>
      </c>
      <c r="C216" s="75">
        <v>93</v>
      </c>
      <c r="D216" s="76">
        <f t="shared" si="6"/>
        <v>-0.205128205128205</v>
      </c>
    </row>
    <row r="217" ht="25.9" customHeight="1" spans="1:4">
      <c r="A217" s="77" t="s">
        <v>131</v>
      </c>
      <c r="B217" s="74">
        <v>31</v>
      </c>
      <c r="C217" s="75">
        <v>28</v>
      </c>
      <c r="D217" s="76">
        <f t="shared" si="6"/>
        <v>-0.0967741935483871</v>
      </c>
    </row>
    <row r="218" ht="25.9" customHeight="1" spans="1:4">
      <c r="A218" s="77" t="s">
        <v>253</v>
      </c>
      <c r="B218" s="74">
        <v>5</v>
      </c>
      <c r="C218" s="75">
        <v>10</v>
      </c>
      <c r="D218" s="76">
        <f t="shared" si="6"/>
        <v>1</v>
      </c>
    </row>
    <row r="219" ht="25.9" customHeight="1" spans="1:4">
      <c r="A219" s="77" t="s">
        <v>254</v>
      </c>
      <c r="B219" s="74"/>
      <c r="C219" s="75">
        <v>1</v>
      </c>
      <c r="D219" s="76"/>
    </row>
    <row r="220" ht="25.9" customHeight="1" spans="1:4">
      <c r="A220" s="77" t="s">
        <v>255</v>
      </c>
      <c r="B220" s="74">
        <v>1508</v>
      </c>
      <c r="C220" s="75">
        <v>1408</v>
      </c>
      <c r="D220" s="76">
        <f t="shared" si="6"/>
        <v>-0.0663129973474801</v>
      </c>
    </row>
    <row r="221" ht="25.9" customHeight="1" spans="1:4">
      <c r="A221" s="77" t="s">
        <v>256</v>
      </c>
      <c r="B221" s="74">
        <v>170</v>
      </c>
      <c r="C221" s="75">
        <v>127</v>
      </c>
      <c r="D221" s="76">
        <f t="shared" si="6"/>
        <v>-0.252941176470588</v>
      </c>
    </row>
    <row r="222" ht="25.9" customHeight="1" spans="1:4">
      <c r="A222" s="73" t="s">
        <v>257</v>
      </c>
      <c r="B222" s="74">
        <v>3</v>
      </c>
      <c r="C222" s="75">
        <v>5</v>
      </c>
      <c r="D222" s="76">
        <f t="shared" si="6"/>
        <v>0.666666666666667</v>
      </c>
    </row>
    <row r="223" ht="25.9" customHeight="1" spans="1:4">
      <c r="A223" s="77" t="s">
        <v>258</v>
      </c>
      <c r="B223" s="74">
        <v>3</v>
      </c>
      <c r="C223" s="75">
        <v>5</v>
      </c>
      <c r="D223" s="76">
        <f t="shared" si="6"/>
        <v>0.666666666666667</v>
      </c>
    </row>
    <row r="224" ht="25.9" customHeight="1" spans="1:4">
      <c r="A224" s="73" t="s">
        <v>259</v>
      </c>
      <c r="B224" s="74">
        <v>3557</v>
      </c>
      <c r="C224" s="75">
        <v>3363</v>
      </c>
      <c r="D224" s="76">
        <f t="shared" si="6"/>
        <v>-0.0545403429856621</v>
      </c>
    </row>
    <row r="225" ht="25.9" customHeight="1" spans="1:4">
      <c r="A225" s="77" t="s">
        <v>260</v>
      </c>
      <c r="B225" s="74">
        <v>1363</v>
      </c>
      <c r="C225" s="75">
        <v>1658</v>
      </c>
      <c r="D225" s="76">
        <f t="shared" si="6"/>
        <v>0.216434336023478</v>
      </c>
    </row>
    <row r="226" ht="25.9" customHeight="1" spans="1:4">
      <c r="A226" s="77" t="s">
        <v>261</v>
      </c>
      <c r="B226" s="74">
        <v>2194</v>
      </c>
      <c r="C226" s="75">
        <v>1705</v>
      </c>
      <c r="D226" s="76">
        <f t="shared" si="6"/>
        <v>-0.222880583409298</v>
      </c>
    </row>
    <row r="227" ht="25.9" customHeight="1" spans="1:4">
      <c r="A227" s="73" t="s">
        <v>262</v>
      </c>
      <c r="B227" s="74">
        <v>69</v>
      </c>
      <c r="C227" s="75">
        <v>81</v>
      </c>
      <c r="D227" s="76">
        <f t="shared" si="6"/>
        <v>0.173913043478261</v>
      </c>
    </row>
    <row r="228" ht="25.9" customHeight="1" spans="1:4">
      <c r="A228" s="77" t="s">
        <v>263</v>
      </c>
      <c r="B228" s="74">
        <v>69</v>
      </c>
      <c r="C228" s="75">
        <v>80</v>
      </c>
      <c r="D228" s="76">
        <f t="shared" si="6"/>
        <v>0.159420289855072</v>
      </c>
    </row>
    <row r="229" ht="25.9" customHeight="1" spans="1:4">
      <c r="A229" s="77" t="s">
        <v>264</v>
      </c>
      <c r="B229" s="74"/>
      <c r="C229" s="75">
        <v>1</v>
      </c>
      <c r="D229" s="76"/>
    </row>
    <row r="230" ht="25.9" customHeight="1" spans="1:4">
      <c r="A230" s="73" t="s">
        <v>265</v>
      </c>
      <c r="B230" s="74">
        <v>2043</v>
      </c>
      <c r="C230" s="75">
        <v>1983</v>
      </c>
      <c r="D230" s="76">
        <f t="shared" si="6"/>
        <v>-0.0293685756240822</v>
      </c>
    </row>
    <row r="231" ht="25.9" customHeight="1" spans="1:4">
      <c r="A231" s="77" t="s">
        <v>266</v>
      </c>
      <c r="B231" s="74">
        <v>614</v>
      </c>
      <c r="C231" s="75">
        <v>639</v>
      </c>
      <c r="D231" s="76">
        <f t="shared" si="6"/>
        <v>0.0407166123778502</v>
      </c>
    </row>
    <row r="232" ht="25.9" customHeight="1" spans="1:4">
      <c r="A232" s="77" t="s">
        <v>267</v>
      </c>
      <c r="B232" s="74">
        <v>1429</v>
      </c>
      <c r="C232" s="75">
        <v>1344</v>
      </c>
      <c r="D232" s="76">
        <f t="shared" si="6"/>
        <v>-0.059482155353394</v>
      </c>
    </row>
    <row r="233" ht="25.9" customHeight="1" spans="1:4">
      <c r="A233" s="73" t="s">
        <v>268</v>
      </c>
      <c r="B233" s="74">
        <v>215</v>
      </c>
      <c r="C233" s="75">
        <v>15</v>
      </c>
      <c r="D233" s="76">
        <f t="shared" si="6"/>
        <v>-0.930232558139535</v>
      </c>
    </row>
    <row r="234" ht="25.9" customHeight="1" spans="1:4">
      <c r="A234" s="77" t="s">
        <v>269</v>
      </c>
      <c r="B234" s="74">
        <v>1</v>
      </c>
      <c r="C234" s="75">
        <v>5</v>
      </c>
      <c r="D234" s="76">
        <f t="shared" si="6"/>
        <v>4</v>
      </c>
    </row>
    <row r="235" ht="25.9" customHeight="1" spans="1:4">
      <c r="A235" s="77" t="s">
        <v>270</v>
      </c>
      <c r="B235" s="74">
        <v>214</v>
      </c>
      <c r="C235" s="75">
        <v>10</v>
      </c>
      <c r="D235" s="76">
        <f t="shared" si="6"/>
        <v>-0.953271028037383</v>
      </c>
    </row>
    <row r="236" ht="25.9" customHeight="1" spans="1:4">
      <c r="A236" s="73" t="s">
        <v>271</v>
      </c>
      <c r="B236" s="74">
        <v>8288</v>
      </c>
      <c r="C236" s="75">
        <v>10642</v>
      </c>
      <c r="D236" s="76">
        <f t="shared" si="6"/>
        <v>0.284025096525096</v>
      </c>
    </row>
    <row r="237" ht="25.9" customHeight="1" spans="1:4">
      <c r="A237" s="77" t="s">
        <v>272</v>
      </c>
      <c r="B237" s="74"/>
      <c r="C237" s="75"/>
      <c r="D237" s="76"/>
    </row>
    <row r="238" ht="25.9" customHeight="1" spans="1:4">
      <c r="A238" s="77" t="s">
        <v>273</v>
      </c>
      <c r="B238" s="74">
        <v>8288</v>
      </c>
      <c r="C238" s="75">
        <f>2838+7804</f>
        <v>10642</v>
      </c>
      <c r="D238" s="76">
        <f t="shared" si="6"/>
        <v>0.284025096525096</v>
      </c>
    </row>
    <row r="239" ht="25.9" customHeight="1" spans="1:4">
      <c r="A239" s="73" t="s">
        <v>274</v>
      </c>
      <c r="B239" s="74">
        <v>618</v>
      </c>
      <c r="C239" s="75">
        <v>595</v>
      </c>
      <c r="D239" s="76">
        <f t="shared" si="6"/>
        <v>-0.0372168284789644</v>
      </c>
    </row>
    <row r="240" ht="25.9" customHeight="1" spans="1:4">
      <c r="A240" s="77" t="s">
        <v>99</v>
      </c>
      <c r="B240" s="74">
        <v>176</v>
      </c>
      <c r="C240" s="75">
        <v>143</v>
      </c>
      <c r="D240" s="76">
        <f t="shared" si="6"/>
        <v>-0.1875</v>
      </c>
    </row>
    <row r="241" ht="25.9" customHeight="1" spans="1:4">
      <c r="A241" s="77" t="s">
        <v>275</v>
      </c>
      <c r="B241" s="74">
        <v>81</v>
      </c>
      <c r="C241" s="75">
        <v>2</v>
      </c>
      <c r="D241" s="76">
        <f t="shared" si="6"/>
        <v>-0.975308641975309</v>
      </c>
    </row>
    <row r="242" ht="25.9" customHeight="1" spans="1:4">
      <c r="A242" s="77" t="s">
        <v>105</v>
      </c>
      <c r="B242" s="74">
        <v>116</v>
      </c>
      <c r="C242" s="75">
        <v>106</v>
      </c>
      <c r="D242" s="76">
        <f t="shared" ref="D242:D305" si="7">(C242-B242)/B242</f>
        <v>-0.0862068965517241</v>
      </c>
    </row>
    <row r="243" ht="25.9" customHeight="1" spans="1:4">
      <c r="A243" s="77" t="s">
        <v>276</v>
      </c>
      <c r="B243" s="74">
        <v>245</v>
      </c>
      <c r="C243" s="75">
        <v>344</v>
      </c>
      <c r="D243" s="76">
        <f t="shared" si="7"/>
        <v>0.404081632653061</v>
      </c>
    </row>
    <row r="244" ht="25.9" customHeight="1" spans="1:4">
      <c r="A244" s="73" t="s">
        <v>277</v>
      </c>
      <c r="B244" s="74">
        <v>40</v>
      </c>
      <c r="C244" s="75">
        <v>18</v>
      </c>
      <c r="D244" s="76">
        <f t="shared" si="7"/>
        <v>-0.55</v>
      </c>
    </row>
    <row r="245" ht="25.9" customHeight="1" spans="1:4">
      <c r="A245" s="77" t="s">
        <v>277</v>
      </c>
      <c r="B245" s="74">
        <v>40</v>
      </c>
      <c r="C245" s="75">
        <v>18</v>
      </c>
      <c r="D245" s="76">
        <f t="shared" si="7"/>
        <v>-0.55</v>
      </c>
    </row>
    <row r="246" ht="25.9" customHeight="1" spans="1:4">
      <c r="A246" s="71" t="s">
        <v>278</v>
      </c>
      <c r="B246" s="72">
        <v>39574</v>
      </c>
      <c r="C246" s="69">
        <v>52467</v>
      </c>
      <c r="D246" s="70">
        <f t="shared" si="7"/>
        <v>0.325794713700915</v>
      </c>
    </row>
    <row r="247" ht="25.9" customHeight="1" spans="1:4">
      <c r="A247" s="73" t="s">
        <v>279</v>
      </c>
      <c r="B247" s="74">
        <v>1010</v>
      </c>
      <c r="C247" s="75">
        <v>810</v>
      </c>
      <c r="D247" s="76">
        <f t="shared" si="7"/>
        <v>-0.198019801980198</v>
      </c>
    </row>
    <row r="248" ht="25.9" customHeight="1" spans="1:4">
      <c r="A248" s="77" t="s">
        <v>99</v>
      </c>
      <c r="B248" s="74">
        <v>702</v>
      </c>
      <c r="C248" s="75">
        <v>636</v>
      </c>
      <c r="D248" s="76">
        <f t="shared" si="7"/>
        <v>-0.094017094017094</v>
      </c>
    </row>
    <row r="249" ht="25.9" customHeight="1" spans="1:4">
      <c r="A249" s="77" t="s">
        <v>131</v>
      </c>
      <c r="B249" s="74">
        <v>289</v>
      </c>
      <c r="C249" s="75">
        <v>169</v>
      </c>
      <c r="D249" s="76">
        <f t="shared" si="7"/>
        <v>-0.41522491349481</v>
      </c>
    </row>
    <row r="250" ht="25.9" customHeight="1" spans="1:4">
      <c r="A250" s="77" t="s">
        <v>280</v>
      </c>
      <c r="B250" s="74">
        <v>19</v>
      </c>
      <c r="C250" s="75">
        <v>5</v>
      </c>
      <c r="D250" s="76">
        <f t="shared" si="7"/>
        <v>-0.736842105263158</v>
      </c>
    </row>
    <row r="251" ht="25.9" customHeight="1" spans="1:4">
      <c r="A251" s="73" t="s">
        <v>281</v>
      </c>
      <c r="B251" s="74">
        <v>1679</v>
      </c>
      <c r="C251" s="75">
        <v>16304</v>
      </c>
      <c r="D251" s="76">
        <f t="shared" si="7"/>
        <v>8.71054198927933</v>
      </c>
    </row>
    <row r="252" ht="25.9" customHeight="1" spans="1:4">
      <c r="A252" s="77" t="s">
        <v>282</v>
      </c>
      <c r="B252" s="74">
        <v>1496</v>
      </c>
      <c r="C252" s="75">
        <v>16213</v>
      </c>
      <c r="D252" s="76">
        <f t="shared" si="7"/>
        <v>9.83756684491979</v>
      </c>
    </row>
    <row r="253" ht="25.9" customHeight="1" spans="1:4">
      <c r="A253" s="77" t="s">
        <v>283</v>
      </c>
      <c r="B253" s="74">
        <v>183</v>
      </c>
      <c r="C253" s="75">
        <v>91</v>
      </c>
      <c r="D253" s="76">
        <f t="shared" si="7"/>
        <v>-0.502732240437158</v>
      </c>
    </row>
    <row r="254" ht="25.9" customHeight="1" spans="1:4">
      <c r="A254" s="73" t="s">
        <v>284</v>
      </c>
      <c r="B254" s="74">
        <v>6949</v>
      </c>
      <c r="C254" s="75">
        <v>6543</v>
      </c>
      <c r="D254" s="76">
        <f t="shared" si="7"/>
        <v>-0.0584256727586703</v>
      </c>
    </row>
    <row r="255" ht="25.9" customHeight="1" spans="1:4">
      <c r="A255" s="77" t="s">
        <v>285</v>
      </c>
      <c r="B255" s="74"/>
      <c r="C255" s="75"/>
      <c r="D255" s="76"/>
    </row>
    <row r="256" ht="25.9" customHeight="1" spans="1:4">
      <c r="A256" s="77" t="s">
        <v>286</v>
      </c>
      <c r="B256" s="74"/>
      <c r="C256" s="75"/>
      <c r="D256" s="76"/>
    </row>
    <row r="257" ht="25.9" customHeight="1" spans="1:4">
      <c r="A257" s="77" t="s">
        <v>287</v>
      </c>
      <c r="B257" s="74">
        <v>6949</v>
      </c>
      <c r="C257" s="75">
        <v>6543</v>
      </c>
      <c r="D257" s="76">
        <f t="shared" si="7"/>
        <v>-0.0584256727586703</v>
      </c>
    </row>
    <row r="258" ht="25.9" customHeight="1" spans="1:4">
      <c r="A258" s="73" t="s">
        <v>288</v>
      </c>
      <c r="B258" s="74">
        <v>5921</v>
      </c>
      <c r="C258" s="75">
        <v>7958</v>
      </c>
      <c r="D258" s="76">
        <f t="shared" si="7"/>
        <v>0.344029724708664</v>
      </c>
    </row>
    <row r="259" ht="25.9" customHeight="1" spans="1:4">
      <c r="A259" s="77" t="s">
        <v>289</v>
      </c>
      <c r="B259" s="74">
        <v>814</v>
      </c>
      <c r="C259" s="75">
        <v>814</v>
      </c>
      <c r="D259" s="76">
        <f t="shared" si="7"/>
        <v>0</v>
      </c>
    </row>
    <row r="260" ht="25.9" customHeight="1" spans="1:4">
      <c r="A260" s="77" t="s">
        <v>290</v>
      </c>
      <c r="B260" s="74"/>
      <c r="C260" s="75">
        <v>6</v>
      </c>
      <c r="D260" s="76"/>
    </row>
    <row r="261" ht="25.9" customHeight="1" spans="1:4">
      <c r="A261" s="77" t="s">
        <v>291</v>
      </c>
      <c r="B261" s="74">
        <v>3028</v>
      </c>
      <c r="C261" s="75">
        <v>6105</v>
      </c>
      <c r="D261" s="76">
        <f t="shared" si="7"/>
        <v>1.0161822985469</v>
      </c>
    </row>
    <row r="262" ht="25.9" customHeight="1" spans="1:4">
      <c r="A262" s="77" t="s">
        <v>292</v>
      </c>
      <c r="B262" s="74">
        <v>172</v>
      </c>
      <c r="C262" s="75">
        <v>202</v>
      </c>
      <c r="D262" s="76">
        <f t="shared" si="7"/>
        <v>0.174418604651163</v>
      </c>
    </row>
    <row r="263" ht="25.9" customHeight="1" spans="1:4">
      <c r="A263" s="77" t="s">
        <v>293</v>
      </c>
      <c r="B263" s="74">
        <v>1606</v>
      </c>
      <c r="C263" s="75"/>
      <c r="D263" s="76">
        <f t="shared" si="7"/>
        <v>-1</v>
      </c>
    </row>
    <row r="264" ht="25.9" customHeight="1" spans="1:4">
      <c r="A264" s="77" t="s">
        <v>294</v>
      </c>
      <c r="B264" s="74">
        <v>301</v>
      </c>
      <c r="C264" s="75">
        <v>831</v>
      </c>
      <c r="D264" s="76">
        <f t="shared" si="7"/>
        <v>1.76079734219269</v>
      </c>
    </row>
    <row r="265" ht="25.9" customHeight="1" spans="1:4">
      <c r="A265" s="73" t="s">
        <v>295</v>
      </c>
      <c r="B265" s="74">
        <v>936</v>
      </c>
      <c r="C265" s="75">
        <v>996</v>
      </c>
      <c r="D265" s="76">
        <f t="shared" si="7"/>
        <v>0.0641025641025641</v>
      </c>
    </row>
    <row r="266" ht="25.9" customHeight="1" spans="1:4">
      <c r="A266" s="77" t="s">
        <v>296</v>
      </c>
      <c r="B266" s="74">
        <v>500</v>
      </c>
      <c r="C266" s="75">
        <v>403</v>
      </c>
      <c r="D266" s="76">
        <f t="shared" si="7"/>
        <v>-0.194</v>
      </c>
    </row>
    <row r="267" ht="25.9" customHeight="1" spans="1:4">
      <c r="A267" s="77" t="s">
        <v>297</v>
      </c>
      <c r="B267" s="74">
        <v>184</v>
      </c>
      <c r="C267" s="75">
        <v>331</v>
      </c>
      <c r="D267" s="76">
        <f t="shared" si="7"/>
        <v>0.798913043478261</v>
      </c>
    </row>
    <row r="268" ht="25.9" customHeight="1" spans="1:4">
      <c r="A268" s="77" t="s">
        <v>298</v>
      </c>
      <c r="B268" s="74">
        <v>252</v>
      </c>
      <c r="C268" s="75">
        <v>262</v>
      </c>
      <c r="D268" s="76">
        <f t="shared" si="7"/>
        <v>0.0396825396825397</v>
      </c>
    </row>
    <row r="269" ht="25.9" customHeight="1" spans="1:4">
      <c r="A269" s="73" t="s">
        <v>299</v>
      </c>
      <c r="B269" s="74">
        <v>2157</v>
      </c>
      <c r="C269" s="75">
        <v>2562</v>
      </c>
      <c r="D269" s="76">
        <f t="shared" si="7"/>
        <v>0.187760778859527</v>
      </c>
    </row>
    <row r="270" ht="25.9" customHeight="1" spans="1:4">
      <c r="A270" s="77" t="s">
        <v>300</v>
      </c>
      <c r="B270" s="74">
        <v>593</v>
      </c>
      <c r="C270" s="75">
        <v>642</v>
      </c>
      <c r="D270" s="76">
        <f t="shared" si="7"/>
        <v>0.0826306913996627</v>
      </c>
    </row>
    <row r="271" ht="24" customHeight="1" spans="1:4">
      <c r="A271" s="77" t="s">
        <v>301</v>
      </c>
      <c r="B271" s="74">
        <v>1499</v>
      </c>
      <c r="C271" s="75">
        <v>1848</v>
      </c>
      <c r="D271" s="76">
        <f t="shared" si="7"/>
        <v>0.232821881254169</v>
      </c>
    </row>
    <row r="272" ht="25.9" customHeight="1" spans="1:4">
      <c r="A272" s="77" t="s">
        <v>302</v>
      </c>
      <c r="B272" s="74">
        <v>65</v>
      </c>
      <c r="C272" s="75">
        <v>72</v>
      </c>
      <c r="D272" s="76">
        <f t="shared" si="7"/>
        <v>0.107692307692308</v>
      </c>
    </row>
    <row r="273" ht="25.9" customHeight="1" spans="1:4">
      <c r="A273" s="73" t="s">
        <v>303</v>
      </c>
      <c r="B273" s="74">
        <v>17355</v>
      </c>
      <c r="C273" s="75">
        <v>16563</v>
      </c>
      <c r="D273" s="76">
        <f t="shared" si="7"/>
        <v>-0.0456352636127917</v>
      </c>
    </row>
    <row r="274" ht="25.9" customHeight="1" spans="1:4">
      <c r="A274" s="77" t="s">
        <v>304</v>
      </c>
      <c r="B274" s="74">
        <v>17346</v>
      </c>
      <c r="C274" s="75">
        <v>16563</v>
      </c>
      <c r="D274" s="76">
        <f t="shared" si="7"/>
        <v>-0.0451400899342788</v>
      </c>
    </row>
    <row r="275" ht="25.9" customHeight="1" spans="1:4">
      <c r="A275" s="77" t="s">
        <v>305</v>
      </c>
      <c r="B275" s="74">
        <v>9</v>
      </c>
      <c r="C275" s="75"/>
      <c r="D275" s="76">
        <f t="shared" si="7"/>
        <v>-1</v>
      </c>
    </row>
    <row r="276" ht="25.9" customHeight="1" spans="1:4">
      <c r="A276" s="73" t="s">
        <v>306</v>
      </c>
      <c r="B276" s="74">
        <v>1854</v>
      </c>
      <c r="C276" s="75">
        <v>60</v>
      </c>
      <c r="D276" s="76">
        <f t="shared" si="7"/>
        <v>-0.967637540453074</v>
      </c>
    </row>
    <row r="277" ht="25.9" customHeight="1" spans="1:4">
      <c r="A277" s="77" t="s">
        <v>307</v>
      </c>
      <c r="B277" s="74">
        <v>1812</v>
      </c>
      <c r="C277" s="75"/>
      <c r="D277" s="76">
        <f t="shared" si="7"/>
        <v>-1</v>
      </c>
    </row>
    <row r="278" ht="25.9" customHeight="1" spans="1:4">
      <c r="A278" s="77" t="s">
        <v>308</v>
      </c>
      <c r="B278" s="74">
        <v>42</v>
      </c>
      <c r="C278" s="75">
        <v>60</v>
      </c>
      <c r="D278" s="76">
        <f t="shared" si="7"/>
        <v>0.428571428571429</v>
      </c>
    </row>
    <row r="279" ht="25.9" customHeight="1" spans="1:4">
      <c r="A279" s="73" t="s">
        <v>309</v>
      </c>
      <c r="B279" s="74">
        <v>54</v>
      </c>
      <c r="C279" s="75">
        <v>142</v>
      </c>
      <c r="D279" s="76">
        <f t="shared" si="7"/>
        <v>1.62962962962963</v>
      </c>
    </row>
    <row r="280" ht="25.9" customHeight="1" spans="1:4">
      <c r="A280" s="77" t="s">
        <v>310</v>
      </c>
      <c r="B280" s="74">
        <v>54</v>
      </c>
      <c r="C280" s="75">
        <v>142</v>
      </c>
      <c r="D280" s="76">
        <f t="shared" si="7"/>
        <v>1.62962962962963</v>
      </c>
    </row>
    <row r="281" ht="25.9" customHeight="1" spans="1:4">
      <c r="A281" s="73" t="s">
        <v>311</v>
      </c>
      <c r="B281" s="74">
        <v>500</v>
      </c>
      <c r="C281" s="75">
        <v>452</v>
      </c>
      <c r="D281" s="76">
        <f t="shared" si="7"/>
        <v>-0.096</v>
      </c>
    </row>
    <row r="282" ht="25.9" customHeight="1" spans="1:4">
      <c r="A282" s="77" t="s">
        <v>99</v>
      </c>
      <c r="B282" s="74">
        <v>187</v>
      </c>
      <c r="C282" s="75">
        <v>186</v>
      </c>
      <c r="D282" s="76">
        <f t="shared" si="7"/>
        <v>-0.0053475935828877</v>
      </c>
    </row>
    <row r="283" ht="25.9" customHeight="1" spans="1:4">
      <c r="A283" s="77" t="s">
        <v>100</v>
      </c>
      <c r="B283" s="74">
        <v>31</v>
      </c>
      <c r="C283" s="75">
        <v>8</v>
      </c>
      <c r="D283" s="76">
        <f t="shared" si="7"/>
        <v>-0.741935483870968</v>
      </c>
    </row>
    <row r="284" ht="25.9" customHeight="1" spans="1:4">
      <c r="A284" s="77" t="s">
        <v>312</v>
      </c>
      <c r="B284" s="74">
        <v>8</v>
      </c>
      <c r="C284" s="75"/>
      <c r="D284" s="76">
        <f t="shared" si="7"/>
        <v>-1</v>
      </c>
    </row>
    <row r="285" ht="25.9" customHeight="1" spans="1:4">
      <c r="A285" s="77" t="s">
        <v>105</v>
      </c>
      <c r="B285" s="74">
        <v>264</v>
      </c>
      <c r="C285" s="75">
        <v>218</v>
      </c>
      <c r="D285" s="76">
        <f t="shared" si="7"/>
        <v>-0.174242424242424</v>
      </c>
    </row>
    <row r="286" ht="25.9" customHeight="1" spans="1:4">
      <c r="A286" s="77" t="s">
        <v>313</v>
      </c>
      <c r="B286" s="74">
        <v>10</v>
      </c>
      <c r="C286" s="75">
        <v>40</v>
      </c>
      <c r="D286" s="76">
        <f t="shared" si="7"/>
        <v>3</v>
      </c>
    </row>
    <row r="287" ht="25.9" customHeight="1" spans="1:4">
      <c r="A287" s="73" t="s">
        <v>314</v>
      </c>
      <c r="B287" s="74"/>
      <c r="C287" s="75"/>
      <c r="D287" s="76"/>
    </row>
    <row r="288" ht="25.9" customHeight="1" spans="1:4">
      <c r="A288" s="77" t="s">
        <v>314</v>
      </c>
      <c r="B288" s="74"/>
      <c r="C288" s="75"/>
      <c r="D288" s="76"/>
    </row>
    <row r="289" ht="25.9" customHeight="1" spans="1:4">
      <c r="A289" s="73" t="s">
        <v>315</v>
      </c>
      <c r="B289" s="74">
        <v>20</v>
      </c>
      <c r="C289" s="75">
        <v>27</v>
      </c>
      <c r="D289" s="76">
        <f t="shared" si="7"/>
        <v>0.35</v>
      </c>
    </row>
    <row r="290" ht="25.9" customHeight="1" spans="1:4">
      <c r="A290" s="77" t="s">
        <v>316</v>
      </c>
      <c r="B290" s="74">
        <v>20</v>
      </c>
      <c r="C290" s="75">
        <v>27</v>
      </c>
      <c r="D290" s="76">
        <f t="shared" si="7"/>
        <v>0.35</v>
      </c>
    </row>
    <row r="291" ht="25.9" customHeight="1" spans="1:4">
      <c r="A291" s="73" t="s">
        <v>317</v>
      </c>
      <c r="B291" s="74">
        <v>1139</v>
      </c>
      <c r="C291" s="75">
        <v>50</v>
      </c>
      <c r="D291" s="76">
        <f t="shared" si="7"/>
        <v>-0.956101843722564</v>
      </c>
    </row>
    <row r="292" ht="25.9" customHeight="1" spans="1:4">
      <c r="A292" s="77" t="s">
        <v>317</v>
      </c>
      <c r="B292" s="74">
        <v>1139</v>
      </c>
      <c r="C292" s="75">
        <v>50</v>
      </c>
      <c r="D292" s="76">
        <f t="shared" si="7"/>
        <v>-0.956101843722564</v>
      </c>
    </row>
    <row r="293" ht="25.9" customHeight="1" spans="1:4">
      <c r="A293" s="71" t="s">
        <v>318</v>
      </c>
      <c r="B293" s="72">
        <v>817</v>
      </c>
      <c r="C293" s="69">
        <v>1215</v>
      </c>
      <c r="D293" s="70">
        <f t="shared" si="7"/>
        <v>0.487148102815177</v>
      </c>
    </row>
    <row r="294" ht="25.9" customHeight="1" spans="1:4">
      <c r="A294" s="73" t="s">
        <v>319</v>
      </c>
      <c r="B294" s="74">
        <v>15</v>
      </c>
      <c r="C294" s="75">
        <v>164</v>
      </c>
      <c r="D294" s="76">
        <f t="shared" si="7"/>
        <v>9.93333333333333</v>
      </c>
    </row>
    <row r="295" ht="25.9" customHeight="1" spans="1:4">
      <c r="A295" s="77" t="s">
        <v>320</v>
      </c>
      <c r="B295" s="74">
        <v>15</v>
      </c>
      <c r="C295" s="75">
        <v>15</v>
      </c>
      <c r="D295" s="76">
        <f t="shared" si="7"/>
        <v>0</v>
      </c>
    </row>
    <row r="296" ht="25.9" customHeight="1" spans="1:4">
      <c r="A296" s="77" t="s">
        <v>321</v>
      </c>
      <c r="B296" s="74"/>
      <c r="C296" s="75">
        <v>149</v>
      </c>
      <c r="D296" s="76"/>
    </row>
    <row r="297" ht="25.9" customHeight="1" spans="1:4">
      <c r="A297" s="73" t="s">
        <v>322</v>
      </c>
      <c r="B297" s="74">
        <v>721</v>
      </c>
      <c r="C297" s="75">
        <v>1051</v>
      </c>
      <c r="D297" s="76">
        <f t="shared" si="7"/>
        <v>0.457697642163662</v>
      </c>
    </row>
    <row r="298" ht="25.9" customHeight="1" spans="1:4">
      <c r="A298" s="77" t="s">
        <v>323</v>
      </c>
      <c r="B298" s="74">
        <v>721</v>
      </c>
      <c r="C298" s="75">
        <v>1051</v>
      </c>
      <c r="D298" s="76">
        <f t="shared" si="7"/>
        <v>0.457697642163662</v>
      </c>
    </row>
    <row r="299" ht="25.9" customHeight="1" spans="1:4">
      <c r="A299" s="73" t="s">
        <v>324</v>
      </c>
      <c r="B299" s="74">
        <v>81</v>
      </c>
      <c r="C299" s="75"/>
      <c r="D299" s="76">
        <f t="shared" si="7"/>
        <v>-1</v>
      </c>
    </row>
    <row r="300" ht="25.9" customHeight="1" spans="1:4">
      <c r="A300" s="77" t="s">
        <v>324</v>
      </c>
      <c r="B300" s="74">
        <v>81</v>
      </c>
      <c r="C300" s="75"/>
      <c r="D300" s="76">
        <f t="shared" si="7"/>
        <v>-1</v>
      </c>
    </row>
    <row r="301" ht="25.9" customHeight="1" spans="1:4">
      <c r="A301" s="73" t="s">
        <v>325</v>
      </c>
      <c r="B301" s="74"/>
      <c r="C301" s="75"/>
      <c r="D301" s="76"/>
    </row>
    <row r="302" ht="25.9" customHeight="1" spans="1:4">
      <c r="A302" s="77" t="s">
        <v>325</v>
      </c>
      <c r="B302" s="74"/>
      <c r="C302" s="75"/>
      <c r="D302" s="76"/>
    </row>
    <row r="303" ht="25.9" customHeight="1" spans="1:4">
      <c r="A303" s="71" t="s">
        <v>326</v>
      </c>
      <c r="B303" s="72">
        <v>8306</v>
      </c>
      <c r="C303" s="69">
        <v>10354</v>
      </c>
      <c r="D303" s="70">
        <f t="shared" si="7"/>
        <v>0.246568745485191</v>
      </c>
    </row>
    <row r="304" ht="25.9" customHeight="1" spans="1:4">
      <c r="A304" s="73" t="s">
        <v>327</v>
      </c>
      <c r="B304" s="74">
        <v>4032</v>
      </c>
      <c r="C304" s="75">
        <v>3646</v>
      </c>
      <c r="D304" s="76">
        <f t="shared" si="7"/>
        <v>-0.095734126984127</v>
      </c>
    </row>
    <row r="305" ht="25.9" customHeight="1" spans="1:4">
      <c r="A305" s="77" t="s">
        <v>99</v>
      </c>
      <c r="B305" s="74">
        <v>1567</v>
      </c>
      <c r="C305" s="75">
        <v>1357</v>
      </c>
      <c r="D305" s="76">
        <f t="shared" si="7"/>
        <v>-0.13401403956605</v>
      </c>
    </row>
    <row r="306" ht="25.9" customHeight="1" spans="1:4">
      <c r="A306" s="77" t="s">
        <v>131</v>
      </c>
      <c r="B306" s="74">
        <v>527</v>
      </c>
      <c r="C306" s="75">
        <v>478</v>
      </c>
      <c r="D306" s="76">
        <f t="shared" ref="D306:D369" si="8">(C306-B306)/B306</f>
        <v>-0.0929791271347249</v>
      </c>
    </row>
    <row r="307" ht="25.9" customHeight="1" spans="1:4">
      <c r="A307" s="77" t="s">
        <v>328</v>
      </c>
      <c r="B307" s="74"/>
      <c r="C307" s="75">
        <v>70</v>
      </c>
      <c r="D307" s="76"/>
    </row>
    <row r="308" ht="25.9" customHeight="1" spans="1:4">
      <c r="A308" s="77" t="s">
        <v>329</v>
      </c>
      <c r="B308" s="74">
        <v>1938</v>
      </c>
      <c r="C308" s="75">
        <v>1741</v>
      </c>
      <c r="D308" s="76">
        <f t="shared" si="8"/>
        <v>-0.101651186790506</v>
      </c>
    </row>
    <row r="309" ht="25.9" customHeight="1" spans="1:4">
      <c r="A309" s="73" t="s">
        <v>330</v>
      </c>
      <c r="B309" s="74">
        <v>116</v>
      </c>
      <c r="C309" s="75">
        <v>148</v>
      </c>
      <c r="D309" s="76">
        <f t="shared" si="8"/>
        <v>0.275862068965517</v>
      </c>
    </row>
    <row r="310" ht="25.9" customHeight="1" spans="1:4">
      <c r="A310" s="77" t="s">
        <v>331</v>
      </c>
      <c r="B310" s="74">
        <v>116</v>
      </c>
      <c r="C310" s="75">
        <v>148</v>
      </c>
      <c r="D310" s="76">
        <f t="shared" si="8"/>
        <v>0.275862068965517</v>
      </c>
    </row>
    <row r="311" ht="25.9" customHeight="1" spans="1:4">
      <c r="A311" s="73" t="s">
        <v>332</v>
      </c>
      <c r="B311" s="74">
        <v>3982</v>
      </c>
      <c r="C311" s="75">
        <v>6546</v>
      </c>
      <c r="D311" s="76">
        <f t="shared" si="8"/>
        <v>0.643897538925163</v>
      </c>
    </row>
    <row r="312" ht="25.9" customHeight="1" spans="1:4">
      <c r="A312" s="77" t="s">
        <v>332</v>
      </c>
      <c r="B312" s="74">
        <v>3982</v>
      </c>
      <c r="C312" s="75">
        <v>6546</v>
      </c>
      <c r="D312" s="76">
        <f t="shared" si="8"/>
        <v>0.643897538925163</v>
      </c>
    </row>
    <row r="313" ht="25.9" customHeight="1" spans="1:4">
      <c r="A313" s="73" t="s">
        <v>335</v>
      </c>
      <c r="B313" s="74">
        <v>176</v>
      </c>
      <c r="C313" s="75">
        <v>14</v>
      </c>
      <c r="D313" s="76">
        <f t="shared" si="8"/>
        <v>-0.920454545454545</v>
      </c>
    </row>
    <row r="314" ht="25.9" customHeight="1" spans="1:4">
      <c r="A314" s="77" t="s">
        <v>335</v>
      </c>
      <c r="B314" s="74">
        <v>176</v>
      </c>
      <c r="C314" s="75">
        <v>14</v>
      </c>
      <c r="D314" s="76">
        <f t="shared" si="8"/>
        <v>-0.920454545454545</v>
      </c>
    </row>
    <row r="315" ht="25.9" customHeight="1" spans="1:4">
      <c r="A315" s="71" t="s">
        <v>336</v>
      </c>
      <c r="B315" s="72">
        <v>31613</v>
      </c>
      <c r="C315" s="69">
        <f>39273+1690+5</f>
        <v>40968</v>
      </c>
      <c r="D315" s="70">
        <f t="shared" si="8"/>
        <v>0.295922563502357</v>
      </c>
    </row>
    <row r="316" ht="25.9" customHeight="1" spans="1:4">
      <c r="A316" s="73" t="s">
        <v>337</v>
      </c>
      <c r="B316" s="74">
        <v>20742</v>
      </c>
      <c r="C316" s="75">
        <v>24407</v>
      </c>
      <c r="D316" s="76">
        <f t="shared" si="8"/>
        <v>0.176694629254652</v>
      </c>
    </row>
    <row r="317" ht="25.9" customHeight="1" spans="1:4">
      <c r="A317" s="77" t="s">
        <v>99</v>
      </c>
      <c r="B317" s="74">
        <v>5523</v>
      </c>
      <c r="C317" s="75">
        <v>7081</v>
      </c>
      <c r="D317" s="76">
        <f t="shared" si="8"/>
        <v>0.282093065363027</v>
      </c>
    </row>
    <row r="318" ht="25.9" customHeight="1" spans="1:4">
      <c r="A318" s="77" t="s">
        <v>105</v>
      </c>
      <c r="B318" s="74">
        <v>3544</v>
      </c>
      <c r="C318" s="75">
        <v>1127</v>
      </c>
      <c r="D318" s="76">
        <f t="shared" si="8"/>
        <v>-0.681997742663657</v>
      </c>
    </row>
    <row r="319" ht="25.9" customHeight="1" spans="1:4">
      <c r="A319" s="77" t="s">
        <v>338</v>
      </c>
      <c r="B319" s="74">
        <v>3</v>
      </c>
      <c r="C319" s="75">
        <v>47</v>
      </c>
      <c r="D319" s="76">
        <f t="shared" si="8"/>
        <v>14.6666666666667</v>
      </c>
    </row>
    <row r="320" ht="25.9" customHeight="1" spans="1:4">
      <c r="A320" s="77" t="s">
        <v>339</v>
      </c>
      <c r="B320" s="74">
        <v>31</v>
      </c>
      <c r="C320" s="75">
        <v>32</v>
      </c>
      <c r="D320" s="76">
        <f t="shared" si="8"/>
        <v>0.032258064516129</v>
      </c>
    </row>
    <row r="321" ht="25.9" customHeight="1" spans="1:4">
      <c r="A321" s="77" t="s">
        <v>340</v>
      </c>
      <c r="B321" s="74"/>
      <c r="C321" s="75"/>
      <c r="D321" s="76"/>
    </row>
    <row r="322" ht="25.9" customHeight="1" spans="1:4">
      <c r="A322" s="77" t="s">
        <v>341</v>
      </c>
      <c r="B322" s="74"/>
      <c r="C322" s="75"/>
      <c r="D322" s="76"/>
    </row>
    <row r="323" ht="25.9" customHeight="1" spans="1:4">
      <c r="A323" s="77" t="s">
        <v>342</v>
      </c>
      <c r="B323" s="74">
        <v>224</v>
      </c>
      <c r="C323" s="75">
        <v>366</v>
      </c>
      <c r="D323" s="76">
        <f t="shared" si="8"/>
        <v>0.633928571428571</v>
      </c>
    </row>
    <row r="324" ht="25.9" customHeight="1" spans="1:4">
      <c r="A324" s="77" t="s">
        <v>343</v>
      </c>
      <c r="B324" s="74">
        <v>7</v>
      </c>
      <c r="C324" s="75">
        <v>31</v>
      </c>
      <c r="D324" s="76">
        <f t="shared" si="8"/>
        <v>3.42857142857143</v>
      </c>
    </row>
    <row r="325" ht="25.9" customHeight="1" spans="1:4">
      <c r="A325" s="77" t="s">
        <v>344</v>
      </c>
      <c r="B325" s="74"/>
      <c r="C325" s="75"/>
      <c r="D325" s="76"/>
    </row>
    <row r="326" ht="25.9" customHeight="1" spans="1:4">
      <c r="A326" s="77" t="s">
        <v>345</v>
      </c>
      <c r="B326" s="74">
        <v>56</v>
      </c>
      <c r="C326" s="75">
        <v>46</v>
      </c>
      <c r="D326" s="76">
        <f t="shared" si="8"/>
        <v>-0.178571428571429</v>
      </c>
    </row>
    <row r="327" ht="25.9" customHeight="1" spans="1:4">
      <c r="A327" s="77" t="s">
        <v>346</v>
      </c>
      <c r="B327" s="74"/>
      <c r="C327" s="75">
        <v>26</v>
      </c>
      <c r="D327" s="76"/>
    </row>
    <row r="328" ht="25.9" customHeight="1" spans="1:4">
      <c r="A328" s="77" t="s">
        <v>457</v>
      </c>
      <c r="B328" s="74"/>
      <c r="C328" s="75">
        <v>677</v>
      </c>
      <c r="D328" s="76"/>
    </row>
    <row r="329" ht="25.9" customHeight="1" spans="1:4">
      <c r="A329" s="77" t="s">
        <v>347</v>
      </c>
      <c r="B329" s="74">
        <v>10134</v>
      </c>
      <c r="C329" s="75">
        <v>12802</v>
      </c>
      <c r="D329" s="76">
        <f t="shared" si="8"/>
        <v>0.263272153147819</v>
      </c>
    </row>
    <row r="330" ht="25.9" customHeight="1" spans="1:4">
      <c r="A330" s="77" t="s">
        <v>348</v>
      </c>
      <c r="B330" s="74">
        <v>368</v>
      </c>
      <c r="C330" s="75">
        <v>85</v>
      </c>
      <c r="D330" s="76">
        <f t="shared" si="8"/>
        <v>-0.769021739130435</v>
      </c>
    </row>
    <row r="331" ht="25.9" customHeight="1" spans="1:4">
      <c r="A331" s="77" t="s">
        <v>349</v>
      </c>
      <c r="B331" s="74">
        <v>852</v>
      </c>
      <c r="C331" s="75">
        <v>2087</v>
      </c>
      <c r="D331" s="76">
        <f t="shared" si="8"/>
        <v>1.44953051643192</v>
      </c>
    </row>
    <row r="332" ht="25.9" customHeight="1" spans="1:4">
      <c r="A332" s="73" t="s">
        <v>350</v>
      </c>
      <c r="B332" s="74">
        <v>1504</v>
      </c>
      <c r="C332" s="75">
        <v>1054</v>
      </c>
      <c r="D332" s="76">
        <f t="shared" si="8"/>
        <v>-0.299202127659574</v>
      </c>
    </row>
    <row r="333" ht="25.9" customHeight="1" spans="1:4">
      <c r="A333" s="77" t="s">
        <v>351</v>
      </c>
      <c r="B333" s="74"/>
      <c r="C333" s="75"/>
      <c r="D333" s="76"/>
    </row>
    <row r="334" ht="25.9" customHeight="1" spans="1:4">
      <c r="A334" s="77" t="s">
        <v>352</v>
      </c>
      <c r="B334" s="74">
        <v>755</v>
      </c>
      <c r="C334" s="75">
        <v>638</v>
      </c>
      <c r="D334" s="76">
        <f t="shared" si="8"/>
        <v>-0.154966887417219</v>
      </c>
    </row>
    <row r="335" ht="25.9" customHeight="1" spans="1:4">
      <c r="A335" s="77" t="s">
        <v>353</v>
      </c>
      <c r="B335" s="74"/>
      <c r="C335" s="75"/>
      <c r="D335" s="76"/>
    </row>
    <row r="336" ht="25.9" customHeight="1" spans="1:4">
      <c r="A336" s="77" t="s">
        <v>354</v>
      </c>
      <c r="B336" s="74">
        <v>575</v>
      </c>
      <c r="C336" s="75">
        <v>23</v>
      </c>
      <c r="D336" s="76">
        <f t="shared" si="8"/>
        <v>-0.96</v>
      </c>
    </row>
    <row r="337" ht="25.9" customHeight="1" spans="1:4">
      <c r="A337" s="77" t="s">
        <v>355</v>
      </c>
      <c r="B337" s="74"/>
      <c r="C337" s="75"/>
      <c r="D337" s="76"/>
    </row>
    <row r="338" ht="25.9" customHeight="1" spans="1:4">
      <c r="A338" s="77" t="s">
        <v>356</v>
      </c>
      <c r="B338" s="74">
        <v>41</v>
      </c>
      <c r="C338" s="75">
        <v>139</v>
      </c>
      <c r="D338" s="76">
        <f t="shared" si="8"/>
        <v>2.39024390243902</v>
      </c>
    </row>
    <row r="339" ht="25.9" customHeight="1" spans="1:4">
      <c r="A339" s="77" t="s">
        <v>341</v>
      </c>
      <c r="B339" s="74"/>
      <c r="C339" s="75">
        <v>1</v>
      </c>
      <c r="D339" s="76"/>
    </row>
    <row r="340" ht="25.9" customHeight="1" spans="1:4">
      <c r="A340" s="77" t="s">
        <v>357</v>
      </c>
      <c r="B340" s="74">
        <v>133</v>
      </c>
      <c r="C340" s="75">
        <v>253</v>
      </c>
      <c r="D340" s="76">
        <f t="shared" si="8"/>
        <v>0.902255639097744</v>
      </c>
    </row>
    <row r="341" ht="25.9" customHeight="1" spans="1:4">
      <c r="A341" s="73" t="s">
        <v>358</v>
      </c>
      <c r="B341" s="74">
        <v>143</v>
      </c>
      <c r="C341" s="75">
        <v>1457</v>
      </c>
      <c r="D341" s="76">
        <f t="shared" si="8"/>
        <v>9.18881118881119</v>
      </c>
    </row>
    <row r="342" ht="25.9" customHeight="1" spans="1:4">
      <c r="A342" s="77" t="s">
        <v>359</v>
      </c>
      <c r="B342" s="74"/>
      <c r="C342" s="75">
        <v>978</v>
      </c>
      <c r="D342" s="76"/>
    </row>
    <row r="343" ht="25.9" customHeight="1" spans="1:4">
      <c r="A343" s="77" t="s">
        <v>360</v>
      </c>
      <c r="B343" s="74">
        <v>35</v>
      </c>
      <c r="C343" s="75"/>
      <c r="D343" s="76">
        <f t="shared" si="8"/>
        <v>-1</v>
      </c>
    </row>
    <row r="344" ht="25.9" customHeight="1" spans="1:4">
      <c r="A344" s="77" t="s">
        <v>361</v>
      </c>
      <c r="B344" s="74"/>
      <c r="C344" s="75">
        <v>18</v>
      </c>
      <c r="D344" s="76"/>
    </row>
    <row r="345" ht="25.9" customHeight="1" spans="1:4">
      <c r="A345" s="77" t="s">
        <v>362</v>
      </c>
      <c r="B345" s="74">
        <v>5</v>
      </c>
      <c r="C345" s="75">
        <v>11</v>
      </c>
      <c r="D345" s="76">
        <f t="shared" si="8"/>
        <v>1.2</v>
      </c>
    </row>
    <row r="346" ht="25.9" customHeight="1" spans="1:4">
      <c r="A346" s="77" t="s">
        <v>363</v>
      </c>
      <c r="B346" s="74">
        <v>87</v>
      </c>
      <c r="C346" s="75">
        <v>212</v>
      </c>
      <c r="D346" s="76">
        <f t="shared" si="8"/>
        <v>1.4367816091954</v>
      </c>
    </row>
    <row r="347" ht="25.9" customHeight="1" spans="1:4">
      <c r="A347" s="77" t="s">
        <v>364</v>
      </c>
      <c r="B347" s="74">
        <v>16</v>
      </c>
      <c r="C347" s="75">
        <v>238</v>
      </c>
      <c r="D347" s="76">
        <f t="shared" si="8"/>
        <v>13.875</v>
      </c>
    </row>
    <row r="348" ht="25.9" customHeight="1" spans="1:4">
      <c r="A348" s="73" t="s">
        <v>365</v>
      </c>
      <c r="B348" s="74">
        <v>2654</v>
      </c>
      <c r="C348" s="75">
        <f>3993+1627+63</f>
        <v>5683</v>
      </c>
      <c r="D348" s="76">
        <f t="shared" si="8"/>
        <v>1.14129615674454</v>
      </c>
    </row>
    <row r="349" ht="25.9" customHeight="1" spans="1:4">
      <c r="A349" s="77" t="s">
        <v>366</v>
      </c>
      <c r="B349" s="74">
        <v>2121</v>
      </c>
      <c r="C349" s="75">
        <f>2597+1627</f>
        <v>4224</v>
      </c>
      <c r="D349" s="76">
        <f t="shared" si="8"/>
        <v>0.991513437057992</v>
      </c>
    </row>
    <row r="350" ht="25.9" customHeight="1" spans="1:4">
      <c r="A350" s="77" t="s">
        <v>367</v>
      </c>
      <c r="B350" s="74">
        <v>533</v>
      </c>
      <c r="C350" s="75">
        <f>1396+63</f>
        <v>1459</v>
      </c>
      <c r="D350" s="76">
        <f t="shared" si="8"/>
        <v>1.73733583489681</v>
      </c>
    </row>
    <row r="351" ht="25.9" customHeight="1" spans="1:4">
      <c r="A351" s="73" t="s">
        <v>368</v>
      </c>
      <c r="B351" s="74">
        <v>4308</v>
      </c>
      <c r="C351" s="75">
        <v>5190</v>
      </c>
      <c r="D351" s="76">
        <f t="shared" si="8"/>
        <v>0.204735376044568</v>
      </c>
    </row>
    <row r="352" ht="25.9" customHeight="1" spans="1:4">
      <c r="A352" s="77" t="s">
        <v>369</v>
      </c>
      <c r="B352" s="74"/>
      <c r="C352" s="75">
        <v>19</v>
      </c>
      <c r="D352" s="76"/>
    </row>
    <row r="353" ht="25.9" customHeight="1" spans="1:4">
      <c r="A353" s="77" t="s">
        <v>370</v>
      </c>
      <c r="B353" s="74">
        <v>3847</v>
      </c>
      <c r="C353" s="75">
        <v>4569</v>
      </c>
      <c r="D353" s="76">
        <f t="shared" si="8"/>
        <v>0.18767871068365</v>
      </c>
    </row>
    <row r="354" ht="25.9" customHeight="1" spans="1:4">
      <c r="A354" s="77" t="s">
        <v>371</v>
      </c>
      <c r="B354" s="74">
        <v>140</v>
      </c>
      <c r="C354" s="75">
        <v>307</v>
      </c>
      <c r="D354" s="76">
        <f t="shared" si="8"/>
        <v>1.19285714285714</v>
      </c>
    </row>
    <row r="355" ht="25.9" customHeight="1" spans="1:4">
      <c r="A355" s="77" t="s">
        <v>458</v>
      </c>
      <c r="B355" s="74"/>
      <c r="C355" s="75">
        <v>100</v>
      </c>
      <c r="D355" s="76"/>
    </row>
    <row r="356" ht="25.9" customHeight="1" spans="1:4">
      <c r="A356" s="77" t="s">
        <v>372</v>
      </c>
      <c r="B356" s="74">
        <v>321</v>
      </c>
      <c r="C356" s="75">
        <v>195</v>
      </c>
      <c r="D356" s="76">
        <f t="shared" si="8"/>
        <v>-0.392523364485981</v>
      </c>
    </row>
    <row r="357" ht="25.9" customHeight="1" spans="1:4">
      <c r="A357" s="73" t="s">
        <v>373</v>
      </c>
      <c r="B357" s="74">
        <v>507</v>
      </c>
      <c r="C357" s="75">
        <v>1752</v>
      </c>
      <c r="D357" s="76">
        <f t="shared" si="8"/>
        <v>2.45562130177515</v>
      </c>
    </row>
    <row r="358" ht="25.9" customHeight="1" spans="1:4">
      <c r="A358" s="77" t="s">
        <v>374</v>
      </c>
      <c r="B358" s="74">
        <v>505</v>
      </c>
      <c r="C358" s="75">
        <v>1689</v>
      </c>
      <c r="D358" s="76">
        <f t="shared" si="8"/>
        <v>2.34455445544554</v>
      </c>
    </row>
    <row r="359" ht="25.9" customHeight="1" spans="1:4">
      <c r="A359" s="77" t="s">
        <v>375</v>
      </c>
      <c r="B359" s="74">
        <v>2</v>
      </c>
      <c r="C359" s="75">
        <v>13</v>
      </c>
      <c r="D359" s="76">
        <f t="shared" si="8"/>
        <v>5.5</v>
      </c>
    </row>
    <row r="360" ht="25.9" customHeight="1" spans="1:4">
      <c r="A360" s="77" t="s">
        <v>459</v>
      </c>
      <c r="B360" s="74"/>
      <c r="C360" s="75">
        <v>50</v>
      </c>
      <c r="D360" s="76"/>
    </row>
    <row r="361" ht="25.9" customHeight="1" spans="1:4">
      <c r="A361" s="73" t="s">
        <v>376</v>
      </c>
      <c r="B361" s="74">
        <v>1755</v>
      </c>
      <c r="C361" s="75">
        <v>1425</v>
      </c>
      <c r="D361" s="76">
        <f t="shared" si="8"/>
        <v>-0.188034188034188</v>
      </c>
    </row>
    <row r="362" ht="25.9" customHeight="1" spans="1:4">
      <c r="A362" s="77" t="s">
        <v>376</v>
      </c>
      <c r="B362" s="74">
        <v>1755</v>
      </c>
      <c r="C362" s="75">
        <f>1420+5</f>
        <v>1425</v>
      </c>
      <c r="D362" s="76">
        <f t="shared" si="8"/>
        <v>-0.188034188034188</v>
      </c>
    </row>
    <row r="363" ht="25.9" customHeight="1" spans="1:4">
      <c r="A363" s="71" t="s">
        <v>460</v>
      </c>
      <c r="B363" s="72"/>
      <c r="C363" s="69">
        <v>489</v>
      </c>
      <c r="D363" s="70"/>
    </row>
    <row r="364" ht="25.9" customHeight="1" spans="1:4">
      <c r="A364" s="73" t="s">
        <v>461</v>
      </c>
      <c r="B364" s="74"/>
      <c r="C364" s="75">
        <v>489</v>
      </c>
      <c r="D364" s="76"/>
    </row>
    <row r="365" ht="25.9" customHeight="1" spans="1:4">
      <c r="A365" s="77" t="s">
        <v>462</v>
      </c>
      <c r="B365" s="74"/>
      <c r="C365" s="75">
        <v>489</v>
      </c>
      <c r="D365" s="76"/>
    </row>
    <row r="366" ht="25.9" customHeight="1" spans="1:4">
      <c r="A366" s="71" t="s">
        <v>463</v>
      </c>
      <c r="B366" s="72">
        <v>225</v>
      </c>
      <c r="C366" s="69">
        <v>165</v>
      </c>
      <c r="D366" s="70">
        <f t="shared" si="8"/>
        <v>-0.266666666666667</v>
      </c>
    </row>
    <row r="367" ht="25.9" customHeight="1" spans="1:4">
      <c r="A367" s="73" t="s">
        <v>464</v>
      </c>
      <c r="B367" s="74"/>
      <c r="C367" s="75">
        <v>20</v>
      </c>
      <c r="D367" s="76"/>
    </row>
    <row r="368" ht="25.9" customHeight="1" spans="1:4">
      <c r="A368" s="77" t="s">
        <v>465</v>
      </c>
      <c r="B368" s="74"/>
      <c r="C368" s="75">
        <v>20</v>
      </c>
      <c r="D368" s="76"/>
    </row>
    <row r="369" ht="25.9" customHeight="1" spans="1:4">
      <c r="A369" s="73" t="s">
        <v>378</v>
      </c>
      <c r="B369" s="74">
        <v>225</v>
      </c>
      <c r="C369" s="75">
        <v>145</v>
      </c>
      <c r="D369" s="76">
        <f t="shared" si="8"/>
        <v>-0.355555555555556</v>
      </c>
    </row>
    <row r="370" ht="25.9" customHeight="1" spans="1:4">
      <c r="A370" s="77" t="s">
        <v>379</v>
      </c>
      <c r="B370" s="74">
        <v>220</v>
      </c>
      <c r="C370" s="75">
        <v>140</v>
      </c>
      <c r="D370" s="76">
        <f t="shared" ref="D370:D430" si="9">(C370-B370)/B370</f>
        <v>-0.363636363636364</v>
      </c>
    </row>
    <row r="371" ht="25.9" customHeight="1" spans="1:4">
      <c r="A371" s="77" t="s">
        <v>380</v>
      </c>
      <c r="B371" s="74">
        <v>5</v>
      </c>
      <c r="C371" s="75">
        <v>5</v>
      </c>
      <c r="D371" s="76">
        <f t="shared" si="9"/>
        <v>0</v>
      </c>
    </row>
    <row r="372" ht="25.9" customHeight="1" spans="1:4">
      <c r="A372" s="71" t="s">
        <v>381</v>
      </c>
      <c r="B372" s="72">
        <v>727</v>
      </c>
      <c r="C372" s="69">
        <v>71</v>
      </c>
      <c r="D372" s="70">
        <f t="shared" si="9"/>
        <v>-0.902338376891334</v>
      </c>
    </row>
    <row r="373" ht="25.9" customHeight="1" spans="1:4">
      <c r="A373" s="73" t="s">
        <v>382</v>
      </c>
      <c r="B373" s="74">
        <v>21</v>
      </c>
      <c r="C373" s="75">
        <v>65</v>
      </c>
      <c r="D373" s="76">
        <f t="shared" si="9"/>
        <v>2.0952380952381</v>
      </c>
    </row>
    <row r="374" ht="25.9" customHeight="1" spans="1:4">
      <c r="A374" s="77" t="s">
        <v>383</v>
      </c>
      <c r="B374" s="74">
        <v>21</v>
      </c>
      <c r="C374" s="75">
        <v>65</v>
      </c>
      <c r="D374" s="76">
        <f t="shared" si="9"/>
        <v>2.0952380952381</v>
      </c>
    </row>
    <row r="375" ht="25.9" customHeight="1" spans="1:4">
      <c r="A375" s="73" t="s">
        <v>384</v>
      </c>
      <c r="B375" s="74">
        <v>706</v>
      </c>
      <c r="C375" s="75">
        <v>6</v>
      </c>
      <c r="D375" s="76">
        <f t="shared" si="9"/>
        <v>-0.991501416430595</v>
      </c>
    </row>
    <row r="376" ht="25.9" customHeight="1" spans="1:4">
      <c r="A376" s="77" t="s">
        <v>384</v>
      </c>
      <c r="B376" s="74">
        <v>706</v>
      </c>
      <c r="C376" s="75">
        <v>6</v>
      </c>
      <c r="D376" s="76">
        <f t="shared" si="9"/>
        <v>-0.991501416430595</v>
      </c>
    </row>
    <row r="377" ht="25.9" customHeight="1" spans="1:4">
      <c r="A377" s="71" t="s">
        <v>385</v>
      </c>
      <c r="B377" s="72"/>
      <c r="C377" s="69"/>
      <c r="D377" s="70"/>
    </row>
    <row r="378" ht="25.9" customHeight="1" spans="1:4">
      <c r="A378" s="73" t="s">
        <v>386</v>
      </c>
      <c r="B378" s="74"/>
      <c r="C378" s="75"/>
      <c r="D378" s="76"/>
    </row>
    <row r="379" ht="25.9" customHeight="1" spans="1:4">
      <c r="A379" s="77" t="s">
        <v>386</v>
      </c>
      <c r="B379" s="74"/>
      <c r="C379" s="75"/>
      <c r="D379" s="76"/>
    </row>
    <row r="380" ht="25.9" customHeight="1" spans="1:4">
      <c r="A380" s="71" t="s">
        <v>387</v>
      </c>
      <c r="B380" s="72">
        <v>1349</v>
      </c>
      <c r="C380" s="69">
        <v>3196</v>
      </c>
      <c r="D380" s="70">
        <f t="shared" si="9"/>
        <v>1.36916234247591</v>
      </c>
    </row>
    <row r="381" ht="25.9" customHeight="1" spans="1:4">
      <c r="A381" s="73" t="s">
        <v>388</v>
      </c>
      <c r="B381" s="74">
        <v>1349</v>
      </c>
      <c r="C381" s="75">
        <v>1196</v>
      </c>
      <c r="D381" s="76">
        <f t="shared" si="9"/>
        <v>-0.113417346182357</v>
      </c>
    </row>
    <row r="382" ht="25.9" customHeight="1" spans="1:4">
      <c r="A382" s="77" t="s">
        <v>99</v>
      </c>
      <c r="B382" s="74">
        <v>530</v>
      </c>
      <c r="C382" s="75">
        <v>487</v>
      </c>
      <c r="D382" s="76">
        <f t="shared" si="9"/>
        <v>-0.0811320754716981</v>
      </c>
    </row>
    <row r="383" ht="25.9" customHeight="1" spans="1:4">
      <c r="A383" s="77" t="s">
        <v>131</v>
      </c>
      <c r="B383" s="74">
        <v>29</v>
      </c>
      <c r="C383" s="74">
        <v>80</v>
      </c>
      <c r="D383" s="76">
        <f t="shared" si="9"/>
        <v>1.75862068965517</v>
      </c>
    </row>
    <row r="384" ht="25.9" customHeight="1" spans="1:4">
      <c r="A384" s="77" t="s">
        <v>389</v>
      </c>
      <c r="B384" s="74">
        <v>655</v>
      </c>
      <c r="C384" s="75">
        <v>2468</v>
      </c>
      <c r="D384" s="76">
        <f t="shared" si="9"/>
        <v>2.76793893129771</v>
      </c>
    </row>
    <row r="385" ht="25.9" customHeight="1" spans="1:4">
      <c r="A385" s="77" t="s">
        <v>390</v>
      </c>
      <c r="B385" s="74"/>
      <c r="C385" s="75">
        <v>33</v>
      </c>
      <c r="D385" s="76"/>
    </row>
    <row r="386" ht="25.9" customHeight="1" spans="1:4">
      <c r="A386" s="77" t="s">
        <v>105</v>
      </c>
      <c r="B386" s="74">
        <v>30</v>
      </c>
      <c r="C386" s="75"/>
      <c r="D386" s="76">
        <f t="shared" si="9"/>
        <v>-1</v>
      </c>
    </row>
    <row r="387" ht="25.9" customHeight="1" spans="1:4">
      <c r="A387" s="77" t="s">
        <v>393</v>
      </c>
      <c r="B387" s="74">
        <v>105</v>
      </c>
      <c r="C387" s="75">
        <v>128</v>
      </c>
      <c r="D387" s="76">
        <f t="shared" si="9"/>
        <v>0.219047619047619</v>
      </c>
    </row>
    <row r="388" ht="25.9" customHeight="1" spans="1:4">
      <c r="A388" s="71" t="s">
        <v>394</v>
      </c>
      <c r="B388" s="72">
        <v>13479</v>
      </c>
      <c r="C388" s="69">
        <f>12240+1427</f>
        <v>13667</v>
      </c>
      <c r="D388" s="70">
        <f t="shared" si="9"/>
        <v>0.0139476222271682</v>
      </c>
    </row>
    <row r="389" ht="25.9" customHeight="1" spans="1:4">
      <c r="A389" s="73" t="s">
        <v>395</v>
      </c>
      <c r="B389" s="74">
        <v>2588</v>
      </c>
      <c r="C389" s="75">
        <v>2830</v>
      </c>
      <c r="D389" s="76">
        <f t="shared" si="9"/>
        <v>0.0935085007727975</v>
      </c>
    </row>
    <row r="390" ht="25.9" customHeight="1" spans="1:4">
      <c r="A390" s="77" t="s">
        <v>396</v>
      </c>
      <c r="B390" s="74">
        <v>4</v>
      </c>
      <c r="C390" s="75">
        <v>2</v>
      </c>
      <c r="D390" s="76">
        <f t="shared" si="9"/>
        <v>-0.5</v>
      </c>
    </row>
    <row r="391" ht="25.9" customHeight="1" spans="1:4">
      <c r="A391" s="77" t="s">
        <v>397</v>
      </c>
      <c r="B391" s="74">
        <v>109</v>
      </c>
      <c r="C391" s="75"/>
      <c r="D391" s="76">
        <f t="shared" si="9"/>
        <v>-1</v>
      </c>
    </row>
    <row r="392" ht="25.9" customHeight="1" spans="1:4">
      <c r="A392" s="77" t="s">
        <v>398</v>
      </c>
      <c r="B392" s="74">
        <v>2475</v>
      </c>
      <c r="C392" s="75">
        <v>2825</v>
      </c>
      <c r="D392" s="76">
        <f t="shared" si="9"/>
        <v>0.141414141414141</v>
      </c>
    </row>
    <row r="393" ht="25.9" customHeight="1" spans="1:4">
      <c r="A393" s="77" t="s">
        <v>399</v>
      </c>
      <c r="B393" s="74"/>
      <c r="C393" s="75">
        <v>3</v>
      </c>
      <c r="D393" s="76"/>
    </row>
    <row r="394" ht="25.9" customHeight="1" spans="1:4">
      <c r="A394" s="73" t="s">
        <v>400</v>
      </c>
      <c r="B394" s="74">
        <v>10888</v>
      </c>
      <c r="C394" s="75">
        <f>9410+1427</f>
        <v>10837</v>
      </c>
      <c r="D394" s="76">
        <f t="shared" si="9"/>
        <v>-0.00468405584129317</v>
      </c>
    </row>
    <row r="395" ht="25.9" customHeight="1" spans="1:4">
      <c r="A395" s="77" t="s">
        <v>401</v>
      </c>
      <c r="B395" s="74">
        <v>10888</v>
      </c>
      <c r="C395" s="75">
        <f>9410+1427</f>
        <v>10837</v>
      </c>
      <c r="D395" s="76">
        <f t="shared" si="9"/>
        <v>-0.00468405584129317</v>
      </c>
    </row>
    <row r="396" ht="25.9" customHeight="1" spans="1:4">
      <c r="A396" s="73" t="s">
        <v>402</v>
      </c>
      <c r="B396" s="74">
        <v>3</v>
      </c>
      <c r="C396" s="75"/>
      <c r="D396" s="76">
        <f t="shared" si="9"/>
        <v>-1</v>
      </c>
    </row>
    <row r="397" ht="25.9" customHeight="1" spans="1:4">
      <c r="A397" s="77" t="s">
        <v>403</v>
      </c>
      <c r="B397" s="74">
        <v>3</v>
      </c>
      <c r="C397" s="75"/>
      <c r="D397" s="76">
        <f t="shared" si="9"/>
        <v>-1</v>
      </c>
    </row>
    <row r="398" ht="25.9" customHeight="1" spans="1:4">
      <c r="A398" s="71" t="s">
        <v>404</v>
      </c>
      <c r="B398" s="72">
        <v>1201</v>
      </c>
      <c r="C398" s="72">
        <v>1500</v>
      </c>
      <c r="D398" s="70">
        <f t="shared" si="9"/>
        <v>0.248959200666112</v>
      </c>
    </row>
    <row r="399" ht="25.9" customHeight="1" spans="1:4">
      <c r="A399" s="73" t="s">
        <v>405</v>
      </c>
      <c r="B399" s="74">
        <v>1201</v>
      </c>
      <c r="C399" s="74">
        <v>1500</v>
      </c>
      <c r="D399" s="76">
        <f t="shared" si="9"/>
        <v>0.248959200666112</v>
      </c>
    </row>
    <row r="400" ht="25.9" customHeight="1" spans="1:4">
      <c r="A400" s="77" t="s">
        <v>406</v>
      </c>
      <c r="B400" s="74">
        <v>1201</v>
      </c>
      <c r="C400" s="74">
        <v>1500</v>
      </c>
      <c r="D400" s="76">
        <f t="shared" si="9"/>
        <v>0.248959200666112</v>
      </c>
    </row>
    <row r="401" ht="25.9" customHeight="1" spans="1:4">
      <c r="A401" s="71" t="s">
        <v>407</v>
      </c>
      <c r="B401" s="72">
        <v>2963</v>
      </c>
      <c r="C401" s="72">
        <v>2864</v>
      </c>
      <c r="D401" s="70">
        <f t="shared" si="9"/>
        <v>-0.0334120823489706</v>
      </c>
    </row>
    <row r="402" ht="25.9" customHeight="1" spans="1:4">
      <c r="A402" s="73" t="s">
        <v>408</v>
      </c>
      <c r="B402" s="74">
        <v>805</v>
      </c>
      <c r="C402" s="74">
        <v>1367</v>
      </c>
      <c r="D402" s="76">
        <f t="shared" si="9"/>
        <v>0.698136645962733</v>
      </c>
    </row>
    <row r="403" ht="25.9" customHeight="1" spans="1:4">
      <c r="A403" s="77" t="s">
        <v>99</v>
      </c>
      <c r="B403" s="74">
        <v>118</v>
      </c>
      <c r="C403" s="74">
        <v>480</v>
      </c>
      <c r="D403" s="76">
        <f t="shared" si="9"/>
        <v>3.06779661016949</v>
      </c>
    </row>
    <row r="404" ht="25.9" customHeight="1" spans="1:4">
      <c r="A404" s="77" t="s">
        <v>100</v>
      </c>
      <c r="B404" s="74">
        <v>2</v>
      </c>
      <c r="C404" s="74">
        <v>100</v>
      </c>
      <c r="D404" s="76">
        <f t="shared" si="9"/>
        <v>49</v>
      </c>
    </row>
    <row r="405" ht="25.9" customHeight="1" spans="1:4">
      <c r="A405" s="77" t="s">
        <v>466</v>
      </c>
      <c r="B405" s="74"/>
      <c r="C405" s="74">
        <v>2</v>
      </c>
      <c r="D405" s="76"/>
    </row>
    <row r="406" ht="25.9" customHeight="1" spans="1:4">
      <c r="A406" s="77" t="s">
        <v>410</v>
      </c>
      <c r="B406" s="74">
        <v>442</v>
      </c>
      <c r="C406" s="74">
        <v>470</v>
      </c>
      <c r="D406" s="76">
        <f t="shared" si="9"/>
        <v>0.0633484162895928</v>
      </c>
    </row>
    <row r="407" ht="25.9" customHeight="1" spans="1:4">
      <c r="A407" s="77" t="s">
        <v>411</v>
      </c>
      <c r="B407" s="74">
        <v>28</v>
      </c>
      <c r="C407" s="74">
        <v>50</v>
      </c>
      <c r="D407" s="76">
        <f t="shared" si="9"/>
        <v>0.785714285714286</v>
      </c>
    </row>
    <row r="408" ht="25.9" customHeight="1" spans="1:4">
      <c r="A408" s="77" t="s">
        <v>105</v>
      </c>
      <c r="B408" s="74">
        <v>8</v>
      </c>
      <c r="C408" s="74">
        <v>69</v>
      </c>
      <c r="D408" s="76">
        <f t="shared" si="9"/>
        <v>7.625</v>
      </c>
    </row>
    <row r="409" ht="25.9" customHeight="1" spans="1:4">
      <c r="A409" s="77" t="s">
        <v>412</v>
      </c>
      <c r="B409" s="74">
        <v>207</v>
      </c>
      <c r="C409" s="74">
        <v>196</v>
      </c>
      <c r="D409" s="76">
        <f t="shared" si="9"/>
        <v>-0.0531400966183575</v>
      </c>
    </row>
    <row r="410" ht="25.9" customHeight="1" spans="1:4">
      <c r="A410" s="73" t="s">
        <v>413</v>
      </c>
      <c r="B410" s="74">
        <v>1844</v>
      </c>
      <c r="C410" s="74">
        <v>1381</v>
      </c>
      <c r="D410" s="76">
        <f t="shared" si="9"/>
        <v>-0.251084598698482</v>
      </c>
    </row>
    <row r="411" ht="25.9" customHeight="1" spans="1:4">
      <c r="A411" s="77" t="s">
        <v>99</v>
      </c>
      <c r="B411" s="74">
        <v>448</v>
      </c>
      <c r="C411" s="74"/>
      <c r="D411" s="76">
        <f t="shared" si="9"/>
        <v>-1</v>
      </c>
    </row>
    <row r="412" ht="25.9" customHeight="1" spans="1:4">
      <c r="A412" s="77" t="s">
        <v>100</v>
      </c>
      <c r="B412" s="74"/>
      <c r="C412" s="74"/>
      <c r="D412" s="76"/>
    </row>
    <row r="413" ht="25.9" customHeight="1" spans="1:4">
      <c r="A413" s="77" t="s">
        <v>414</v>
      </c>
      <c r="B413" s="74">
        <v>248</v>
      </c>
      <c r="C413" s="74">
        <v>142</v>
      </c>
      <c r="D413" s="76">
        <f t="shared" si="9"/>
        <v>-0.42741935483871</v>
      </c>
    </row>
    <row r="414" ht="25.9" customHeight="1" spans="1:4">
      <c r="A414" s="77" t="s">
        <v>105</v>
      </c>
      <c r="B414" s="74">
        <v>38</v>
      </c>
      <c r="C414" s="74"/>
      <c r="D414" s="76">
        <f t="shared" si="9"/>
        <v>-1</v>
      </c>
    </row>
    <row r="415" ht="25.9" customHeight="1" spans="1:4">
      <c r="A415" s="77" t="s">
        <v>415</v>
      </c>
      <c r="B415" s="74">
        <v>1110</v>
      </c>
      <c r="C415" s="74">
        <v>1239</v>
      </c>
      <c r="D415" s="76">
        <f t="shared" si="9"/>
        <v>0.116216216216216</v>
      </c>
    </row>
    <row r="416" ht="25.9" customHeight="1" spans="1:4">
      <c r="A416" s="73" t="s">
        <v>419</v>
      </c>
      <c r="B416" s="74">
        <v>313</v>
      </c>
      <c r="C416" s="74">
        <v>116</v>
      </c>
      <c r="D416" s="76">
        <f t="shared" si="9"/>
        <v>-0.629392971246006</v>
      </c>
    </row>
    <row r="417" ht="25.9" customHeight="1" spans="1:4">
      <c r="A417" s="77" t="s">
        <v>420</v>
      </c>
      <c r="B417" s="74">
        <v>313</v>
      </c>
      <c r="C417" s="74">
        <v>116</v>
      </c>
      <c r="D417" s="76">
        <f t="shared" si="9"/>
        <v>-0.629392971246006</v>
      </c>
    </row>
    <row r="418" ht="25.9" customHeight="1" spans="1:4">
      <c r="A418" s="73" t="s">
        <v>421</v>
      </c>
      <c r="B418" s="74">
        <v>1</v>
      </c>
      <c r="C418" s="74"/>
      <c r="D418" s="76">
        <f t="shared" si="9"/>
        <v>-1</v>
      </c>
    </row>
    <row r="419" ht="25.9" customHeight="1" spans="1:4">
      <c r="A419" s="77" t="s">
        <v>421</v>
      </c>
      <c r="B419" s="74">
        <v>1</v>
      </c>
      <c r="C419" s="78"/>
      <c r="D419" s="76">
        <f t="shared" si="9"/>
        <v>-1</v>
      </c>
    </row>
    <row r="420" ht="25.9" customHeight="1" spans="1:4">
      <c r="A420" s="71" t="s">
        <v>422</v>
      </c>
      <c r="B420" s="72"/>
      <c r="C420" s="72">
        <v>3600</v>
      </c>
      <c r="D420" s="70"/>
    </row>
    <row r="421" ht="25.9" customHeight="1" spans="1:4">
      <c r="A421" s="71" t="s">
        <v>423</v>
      </c>
      <c r="B421" s="72"/>
      <c r="C421" s="72">
        <v>1770</v>
      </c>
      <c r="D421" s="70"/>
    </row>
    <row r="422" ht="25.9" customHeight="1" spans="1:4">
      <c r="A422" s="73" t="s">
        <v>424</v>
      </c>
      <c r="B422" s="74"/>
      <c r="C422" s="74">
        <v>1770</v>
      </c>
      <c r="D422" s="76"/>
    </row>
    <row r="423" ht="25.9" customHeight="1" spans="1:4">
      <c r="A423" s="77" t="s">
        <v>424</v>
      </c>
      <c r="B423" s="74"/>
      <c r="C423" s="74">
        <v>1770</v>
      </c>
      <c r="D423" s="76"/>
    </row>
    <row r="424" ht="25.9" customHeight="1" spans="1:4">
      <c r="A424" s="71" t="s">
        <v>425</v>
      </c>
      <c r="B424" s="72">
        <v>5099</v>
      </c>
      <c r="C424" s="72">
        <v>3592</v>
      </c>
      <c r="D424" s="70">
        <f t="shared" si="9"/>
        <v>-0.295548146695431</v>
      </c>
    </row>
    <row r="425" ht="25.9" customHeight="1" spans="1:4">
      <c r="A425" s="73" t="s">
        <v>426</v>
      </c>
      <c r="B425" s="74">
        <v>5099</v>
      </c>
      <c r="C425" s="74">
        <v>3592</v>
      </c>
      <c r="D425" s="76">
        <f t="shared" si="9"/>
        <v>-0.295548146695431</v>
      </c>
    </row>
    <row r="426" ht="25.9" customHeight="1" spans="1:4">
      <c r="A426" s="77" t="s">
        <v>427</v>
      </c>
      <c r="B426" s="74">
        <v>5099</v>
      </c>
      <c r="C426" s="74">
        <v>3592</v>
      </c>
      <c r="D426" s="76">
        <f t="shared" si="9"/>
        <v>-0.295548146695431</v>
      </c>
    </row>
    <row r="427" ht="25.9" customHeight="1" spans="1:4">
      <c r="A427" s="71" t="s">
        <v>428</v>
      </c>
      <c r="B427" s="72">
        <v>19</v>
      </c>
      <c r="C427" s="72">
        <v>30</v>
      </c>
      <c r="D427" s="70">
        <f t="shared" si="9"/>
        <v>0.578947368421053</v>
      </c>
    </row>
    <row r="428" ht="25.9" customHeight="1" spans="1:4">
      <c r="A428" s="73" t="s">
        <v>429</v>
      </c>
      <c r="B428" s="74">
        <v>19</v>
      </c>
      <c r="C428" s="78">
        <v>30</v>
      </c>
      <c r="D428" s="76">
        <f t="shared" si="9"/>
        <v>0.578947368421053</v>
      </c>
    </row>
    <row r="429" ht="25.9" customHeight="1" spans="1:4">
      <c r="A429" s="79" t="s">
        <v>429</v>
      </c>
      <c r="B429" s="80">
        <v>19</v>
      </c>
      <c r="C429" s="81">
        <v>30</v>
      </c>
      <c r="D429" s="82">
        <f t="shared" si="9"/>
        <v>0.578947368421053</v>
      </c>
    </row>
    <row r="430" ht="49.15" customHeight="1" spans="1:4">
      <c r="A430" s="83" t="s">
        <v>430</v>
      </c>
      <c r="B430" s="83"/>
      <c r="C430" s="83"/>
      <c r="D430" s="84"/>
    </row>
  </sheetData>
  <autoFilter xmlns:etc="http://www.wps.cn/officeDocument/2017/etCustomData" ref="A4:D430" etc:filterBottomFollowUsedRange="0">
    <extLst/>
  </autoFilter>
  <mergeCells count="1">
    <mergeCell ref="A2:D2"/>
  </mergeCells>
  <printOptions horizontalCentered="1"/>
  <pageMargins left="0.751388888888889" right="0.751388888888889" top="0.550694444444444" bottom="0.830555555555555" header="0.5" footer="0.5"/>
  <pageSetup paperSize="9" scale="8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33"/>
  <sheetViews>
    <sheetView view="pageBreakPreview" zoomScaleNormal="100" workbookViewId="0">
      <selection activeCell="D22" sqref="D22"/>
    </sheetView>
  </sheetViews>
  <sheetFormatPr defaultColWidth="9.14285714285714" defaultRowHeight="14.25"/>
  <cols>
    <col min="1" max="1" width="66.1428571428571" style="38" customWidth="1"/>
    <col min="2" max="2" width="21.7142857142857" style="38" customWidth="1"/>
    <col min="3" max="16384" width="9.14285714285714" style="4"/>
  </cols>
  <sheetData>
    <row r="1" s="1" customFormat="1" spans="1:252">
      <c r="A1" s="20" t="s">
        <v>467</v>
      </c>
      <c r="B1" s="20"/>
      <c r="C1" s="21"/>
      <c r="IR1" s="4"/>
    </row>
    <row r="2" ht="48" customHeight="1" spans="1:2">
      <c r="A2" s="39" t="s">
        <v>468</v>
      </c>
      <c r="B2" s="39"/>
    </row>
    <row r="3" s="1" customFormat="1" ht="19.9" customHeight="1" spans="1:252">
      <c r="A3" s="40"/>
      <c r="B3" s="41" t="s">
        <v>6</v>
      </c>
      <c r="C3" s="25"/>
      <c r="IR3" s="4"/>
    </row>
    <row r="4" s="37" customFormat="1" ht="25" customHeight="1" spans="1:2">
      <c r="A4" s="42" t="s">
        <v>7</v>
      </c>
      <c r="B4" s="43" t="s">
        <v>433</v>
      </c>
    </row>
    <row r="5" ht="25" customHeight="1" spans="1:2">
      <c r="A5" s="44" t="s">
        <v>469</v>
      </c>
      <c r="B5" s="45">
        <f>163453+2894+4282</f>
        <v>170629</v>
      </c>
    </row>
    <row r="6" ht="25" customHeight="1" spans="1:2">
      <c r="A6" s="46" t="s">
        <v>470</v>
      </c>
      <c r="B6" s="47">
        <f>B7+B8+B9+B10</f>
        <v>41407</v>
      </c>
    </row>
    <row r="7" ht="25" customHeight="1" spans="1:2">
      <c r="A7" s="48" t="s">
        <v>471</v>
      </c>
      <c r="B7" s="31">
        <f>23811+1560</f>
        <v>25371</v>
      </c>
    </row>
    <row r="8" ht="25" customHeight="1" spans="1:2">
      <c r="A8" s="48" t="s">
        <v>472</v>
      </c>
      <c r="B8" s="31">
        <f>4212+1903+952</f>
        <v>7067</v>
      </c>
    </row>
    <row r="9" ht="25" customHeight="1" spans="1:2">
      <c r="A9" s="48" t="s">
        <v>401</v>
      </c>
      <c r="B9" s="31">
        <f>2117+1427</f>
        <v>3544</v>
      </c>
    </row>
    <row r="10" ht="25" customHeight="1" spans="1:2">
      <c r="A10" s="48" t="s">
        <v>473</v>
      </c>
      <c r="B10" s="31">
        <v>5425</v>
      </c>
    </row>
    <row r="11" ht="25" customHeight="1" spans="1:2">
      <c r="A11" s="46" t="s">
        <v>474</v>
      </c>
      <c r="B11" s="47">
        <f>SUM(B12:B20)</f>
        <v>3132</v>
      </c>
    </row>
    <row r="12" ht="25" customHeight="1" spans="1:2">
      <c r="A12" s="48" t="s">
        <v>475</v>
      </c>
      <c r="B12" s="31">
        <v>1940</v>
      </c>
    </row>
    <row r="13" ht="25" customHeight="1" spans="1:2">
      <c r="A13" s="48" t="s">
        <v>476</v>
      </c>
      <c r="B13" s="31">
        <v>1</v>
      </c>
    </row>
    <row r="14" ht="25" customHeight="1" spans="1:2">
      <c r="A14" s="48" t="s">
        <v>477</v>
      </c>
      <c r="B14" s="31">
        <v>9</v>
      </c>
    </row>
    <row r="15" ht="25" customHeight="1" spans="1:2">
      <c r="A15" s="48" t="s">
        <v>478</v>
      </c>
      <c r="B15" s="31">
        <v>2</v>
      </c>
    </row>
    <row r="16" ht="25" customHeight="1" spans="1:2">
      <c r="A16" s="48" t="s">
        <v>479</v>
      </c>
      <c r="B16" s="31">
        <v>212</v>
      </c>
    </row>
    <row r="17" ht="25" customHeight="1" spans="1:2">
      <c r="A17" s="48" t="s">
        <v>480</v>
      </c>
      <c r="B17" s="31">
        <v>223</v>
      </c>
    </row>
    <row r="18" ht="25" customHeight="1" spans="1:2">
      <c r="A18" s="48" t="s">
        <v>481</v>
      </c>
      <c r="B18" s="31">
        <v>94</v>
      </c>
    </row>
    <row r="19" ht="25" customHeight="1" spans="1:2">
      <c r="A19" s="48" t="s">
        <v>482</v>
      </c>
      <c r="B19" s="31">
        <v>651</v>
      </c>
    </row>
    <row r="20" ht="25" customHeight="1" spans="1:2">
      <c r="A20" s="48" t="s">
        <v>483</v>
      </c>
      <c r="B20" s="31"/>
    </row>
    <row r="21" ht="25" customHeight="1" spans="1:2">
      <c r="A21" s="46" t="s">
        <v>484</v>
      </c>
      <c r="B21" s="47">
        <v>87</v>
      </c>
    </row>
    <row r="22" ht="25" customHeight="1" spans="1:2">
      <c r="A22" s="48" t="s">
        <v>485</v>
      </c>
      <c r="B22" s="31">
        <v>87</v>
      </c>
    </row>
    <row r="23" ht="25" customHeight="1" spans="1:2">
      <c r="A23" s="46" t="s">
        <v>486</v>
      </c>
      <c r="B23" s="47">
        <f>B24+B25</f>
        <v>108564</v>
      </c>
    </row>
    <row r="24" ht="25" customHeight="1" spans="1:2">
      <c r="A24" s="48" t="s">
        <v>487</v>
      </c>
      <c r="B24" s="31">
        <f>104102+4200</f>
        <v>108302</v>
      </c>
    </row>
    <row r="25" ht="25" customHeight="1" spans="1:2">
      <c r="A25" s="48" t="s">
        <v>488</v>
      </c>
      <c r="B25" s="31">
        <v>262</v>
      </c>
    </row>
    <row r="26" ht="25" customHeight="1" spans="1:2">
      <c r="A26" s="46" t="s">
        <v>489</v>
      </c>
      <c r="B26" s="47">
        <v>6</v>
      </c>
    </row>
    <row r="27" ht="25" customHeight="1" spans="1:2">
      <c r="A27" s="48" t="s">
        <v>490</v>
      </c>
      <c r="B27" s="31">
        <v>6</v>
      </c>
    </row>
    <row r="28" ht="25" customHeight="1" spans="1:2">
      <c r="A28" s="46" t="s">
        <v>491</v>
      </c>
      <c r="B28" s="47">
        <f>B30+B31</f>
        <v>17433</v>
      </c>
    </row>
    <row r="29" ht="25" customHeight="1" spans="1:2">
      <c r="A29" s="49" t="s">
        <v>492</v>
      </c>
      <c r="B29" s="31"/>
    </row>
    <row r="30" ht="25" customHeight="1" spans="1:2">
      <c r="A30" s="48" t="s">
        <v>493</v>
      </c>
      <c r="B30" s="31">
        <v>17320</v>
      </c>
    </row>
    <row r="31" ht="25" customHeight="1" spans="1:2">
      <c r="A31" s="50" t="s">
        <v>494</v>
      </c>
      <c r="B31" s="51">
        <v>113</v>
      </c>
    </row>
    <row r="32" s="1" customFormat="1" ht="15" customHeight="1" spans="1:252">
      <c r="A32" s="52" t="s">
        <v>495</v>
      </c>
      <c r="B32" s="53"/>
      <c r="IQ32" s="4"/>
      <c r="IR32" s="4"/>
    </row>
    <row r="33" ht="12.75" spans="1:2">
      <c r="A33" s="54"/>
      <c r="B33" s="54"/>
    </row>
  </sheetData>
  <mergeCells count="3">
    <mergeCell ref="A2:B2"/>
    <mergeCell ref="A32:B32"/>
    <mergeCell ref="A33:B33"/>
  </mergeCells>
  <printOptions horizontalCentered="1"/>
  <pageMargins left="0.751388888888889" right="0.751388888888889" top="0.708333333333333" bottom="0.708333333333333" header="0.5" footer="0.5"/>
  <pageSetup paperSize="9" scale="84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5"/>
  <sheetViews>
    <sheetView tabSelected="1" view="pageBreakPreview" zoomScaleNormal="100" topLeftCell="A4" workbookViewId="0">
      <selection activeCell="Q10" sqref="Q10"/>
    </sheetView>
  </sheetViews>
  <sheetFormatPr defaultColWidth="11.4285714285714" defaultRowHeight="13.5"/>
  <cols>
    <col min="1" max="1" width="49.1428571428571" style="19" customWidth="1"/>
    <col min="2" max="2" width="30.7142857142857" style="19" customWidth="1"/>
    <col min="3" max="3" width="11.1428571428571" style="19" customWidth="1"/>
    <col min="4" max="16384" width="11.4285714285714" style="19"/>
  </cols>
  <sheetData>
    <row r="1" s="1" customFormat="1" ht="14.25" spans="1:250">
      <c r="A1" s="20" t="s">
        <v>496</v>
      </c>
      <c r="B1" s="21"/>
      <c r="IP1" s="4"/>
    </row>
    <row r="2" ht="51" customHeight="1" spans="1:2">
      <c r="A2" s="22" t="s">
        <v>497</v>
      </c>
      <c r="B2" s="23"/>
    </row>
    <row r="3" s="1" customFormat="1" ht="19.9" customHeight="1" spans="1:250">
      <c r="A3" s="24"/>
      <c r="B3" s="25" t="s">
        <v>6</v>
      </c>
      <c r="IP3" s="4"/>
    </row>
    <row r="4" s="18" customFormat="1" ht="33" customHeight="1" spans="1:2">
      <c r="A4" s="26" t="s">
        <v>7</v>
      </c>
      <c r="B4" s="27" t="s">
        <v>433</v>
      </c>
    </row>
    <row r="5" ht="30" customHeight="1" spans="1:2">
      <c r="A5" s="28" t="s">
        <v>498</v>
      </c>
      <c r="B5" s="29">
        <f>SUM(B6:B8)</f>
        <v>1192.5</v>
      </c>
    </row>
    <row r="6" ht="30" customHeight="1" spans="1:2">
      <c r="A6" s="30" t="s">
        <v>499</v>
      </c>
      <c r="B6" s="31">
        <f>425+568+12.5</f>
        <v>1005.5</v>
      </c>
    </row>
    <row r="7" ht="30" customHeight="1" spans="1:2">
      <c r="A7" s="30" t="s">
        <v>500</v>
      </c>
      <c r="B7" s="31">
        <f>84+1</f>
        <v>85</v>
      </c>
    </row>
    <row r="8" ht="30" customHeight="1" spans="1:2">
      <c r="A8" s="30" t="s">
        <v>501</v>
      </c>
      <c r="B8" s="31">
        <f>93+9</f>
        <v>102</v>
      </c>
    </row>
    <row r="9" ht="30" customHeight="1" spans="1:2">
      <c r="A9" s="28" t="s">
        <v>502</v>
      </c>
      <c r="B9" s="29">
        <f>B10+B11+B14</f>
        <v>365</v>
      </c>
    </row>
    <row r="10" ht="30" customHeight="1" spans="1:2">
      <c r="A10" s="30" t="s">
        <v>503</v>
      </c>
      <c r="B10" s="32">
        <v>12</v>
      </c>
    </row>
    <row r="11" ht="30" customHeight="1" spans="1:2">
      <c r="A11" s="30" t="s">
        <v>504</v>
      </c>
      <c r="B11" s="32">
        <v>242</v>
      </c>
    </row>
    <row r="12" ht="30" customHeight="1" spans="1:2">
      <c r="A12" s="33" t="s">
        <v>505</v>
      </c>
      <c r="B12" s="32"/>
    </row>
    <row r="13" ht="30" customHeight="1" spans="1:2">
      <c r="A13" s="33" t="s">
        <v>506</v>
      </c>
      <c r="B13" s="32">
        <f>17+225</f>
        <v>242</v>
      </c>
    </row>
    <row r="14" ht="30" customHeight="1" spans="1:2">
      <c r="A14" s="34" t="s">
        <v>507</v>
      </c>
      <c r="B14" s="35">
        <v>111</v>
      </c>
    </row>
    <row r="15" ht="27" customHeight="1" spans="1:2">
      <c r="A15" s="36"/>
      <c r="B15" s="36"/>
    </row>
  </sheetData>
  <mergeCells count="2">
    <mergeCell ref="A2:B2"/>
    <mergeCell ref="A15:B15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表1-1.汕尾市城区2024年区级一般公共预算收支总表</vt:lpstr>
      <vt:lpstr>表1-2.汕尾市城区2024年区级一般公共预算收入执行情况表</vt:lpstr>
      <vt:lpstr>表1-3.汕尾市城区2024年区级一般公共预算支出表</vt:lpstr>
      <vt:lpstr>表1-4.汕尾市城区2025年区级一般公共预算收支</vt:lpstr>
      <vt:lpstr>表1-5.汕尾市城区2025年区级一般公共预算收入表</vt:lpstr>
      <vt:lpstr>表1-6.汕尾市城区2025年区本级一般公共预算支出表</vt:lpstr>
      <vt:lpstr>表1-7.汕尾市城区2025年区本级一般公共预算基本支出表</vt:lpstr>
      <vt:lpstr>表1-8.汕尾市城区2025年区本级一般公共预算行政经费及三公</vt:lpstr>
      <vt:lpstr>表1-9.汕尾市城区2025年区级一般公共预算提前下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2023-02-03T20:02:00Z</dcterms:created>
  <dcterms:modified xsi:type="dcterms:W3CDTF">2025-03-25T08:26:16Z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0BCAD3B39F92458689038CE575474D44_13</vt:lpwstr>
  </property>
  <property fmtid="{D5CDD505-2E9C-101B-9397-08002B2CF9AE}" pid="3" name="KSOProductBuildVer">
    <vt:lpwstr>2052-12.1.0.20305</vt:lpwstr>
  </property>
</Properties>
</file>