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封面" sheetId="11" r:id="rId1"/>
    <sheet name="表1-1.汕尾市城区2022年区级一般公共预算收支总表" sheetId="2" r:id="rId2"/>
    <sheet name="表1-2.汕尾市城区2022年区级一般公共预算收入执行情况表" sheetId="3" r:id="rId3"/>
    <sheet name="表1-3.汕尾市城区2022年区级一般公共预算支出执行情况表" sheetId="4" r:id="rId4"/>
    <sheet name="表1-4.汕尾市城区2023年区级一般公共预算收支总表" sheetId="5" r:id="rId5"/>
    <sheet name="表1-5.汕尾市城区2023年区级一般公共预算收入表" sheetId="6" r:id="rId6"/>
    <sheet name="表1-6.汕尾市城区2023年区本级一般公共预算支出表" sheetId="7" r:id="rId7"/>
    <sheet name="表1-7.汕尾市城区2023年区本级一般公共预算基本支出表" sheetId="8" r:id="rId8"/>
    <sheet name="表1-8.汕尾市城区2023年区本级一般公共预算行政经费及三公" sheetId="9" r:id="rId9"/>
    <sheet name="表1-9.汕尾市城区2023年区级一般公共预算提前下达转移支付" sheetId="10" r:id="rId10"/>
  </sheets>
  <externalReferences>
    <externalReference r:id="rId11"/>
    <externalReference r:id="rId12"/>
  </externalReferences>
  <definedNames>
    <definedName name="_xlnm._FilterDatabase" localSheetId="3" hidden="1">'表1-3.汕尾市城区2022年区级一般公共预算支出执行情况表'!$A$4:$E$378</definedName>
    <definedName name="_xlnm._FilterDatabase" localSheetId="6" hidden="1">'表1-6.汕尾市城区2023年区本级一般公共预算支出表'!$A$4:$IQ$412</definedName>
    <definedName name="Database">#REF!</definedName>
    <definedName name="_xlnm.Print_Area">#N/A</definedName>
    <definedName name="quan">#REF!</definedName>
    <definedName name="X">[1]投入!#REF!</definedName>
    <definedName name="表8类级科目">[1]投入!#REF!</definedName>
    <definedName name="重点投入">[1]投入!#REF!</definedName>
    <definedName name="单位编码">[2]基础信息!$B$2:$B$202</definedName>
    <definedName name="单位名称">#REF!</definedName>
    <definedName name="功能科目编码">#REF!</definedName>
    <definedName name="股室">#REF!</definedName>
    <definedName name="经济分类编码">#REF!</definedName>
    <definedName name="来源类型">#REF!</definedName>
    <definedName name="项目类别">#REF!</definedName>
    <definedName name="资金性质">#REF!</definedName>
    <definedName name="Database" localSheetId="1">#REF!</definedName>
    <definedName name="_xlnm.Print_Area" localSheetId="1">'表1-1.汕尾市城区2022年区级一般公共预算收支总表'!$A$1:$D$28</definedName>
    <definedName name="quan" localSheetId="1">#REF!</definedName>
    <definedName name="X" localSheetId="1">[1]投入!#REF!</definedName>
    <definedName name="表8类级科目" localSheetId="1">[1]投入!#REF!</definedName>
    <definedName name="重点投入" localSheetId="1">[1]投入!#REF!</definedName>
    <definedName name="Database" localSheetId="2">#REF!</definedName>
    <definedName name="_xlnm.Print_Area" localSheetId="2">'表1-2.汕尾市城区2022年区级一般公共预算收入执行情况表'!$A$1:$E$51</definedName>
    <definedName name="_xlnm.Print_Titles" localSheetId="2">'表1-2.汕尾市城区2022年区级一般公共预算收入执行情况表'!$1:$4</definedName>
    <definedName name="quan" localSheetId="2">#REF!</definedName>
    <definedName name="X" localSheetId="2">[1]投入!#REF!</definedName>
    <definedName name="表8类级科目" localSheetId="2">[1]投入!#REF!</definedName>
    <definedName name="重点投入" localSheetId="2">[1]投入!#REF!</definedName>
    <definedName name="_xlnm.Print_Area" localSheetId="3">'表1-3.汕尾市城区2022年区级一般公共预算支出执行情况表'!$A$1:$E$378</definedName>
    <definedName name="Database" localSheetId="3">#REF!</definedName>
    <definedName name="_xlnm.Print_Titles" localSheetId="3">'表1-3.汕尾市城区2022年区级一般公共预算支出执行情况表'!$1:$4</definedName>
    <definedName name="quan" localSheetId="3">#REF!</definedName>
    <definedName name="X" localSheetId="3">[1]投入!#REF!</definedName>
    <definedName name="表8类级科目" localSheetId="3">[1]投入!#REF!</definedName>
    <definedName name="重点投入" localSheetId="3">[1]投入!#REF!</definedName>
    <definedName name="Database" localSheetId="4">#REF!</definedName>
    <definedName name="_xlnm.Print_Area" localSheetId="4">'表1-4.汕尾市城区2023年区级一般公共预算收支总表'!$A$1:$D$27</definedName>
    <definedName name="quan" localSheetId="4">#REF!</definedName>
    <definedName name="X" localSheetId="4">[1]投入!#REF!</definedName>
    <definedName name="表8类级科目" localSheetId="4">[1]投入!#REF!</definedName>
    <definedName name="重点投入" localSheetId="4">[1]投入!#REF!</definedName>
    <definedName name="Database" localSheetId="5">#REF!</definedName>
    <definedName name="_xlnm.Print_Area" localSheetId="5">'表1-5.汕尾市城区2023年区级一般公共预算收入表'!$A$1:$E$51</definedName>
    <definedName name="_xlnm.Print_Titles" localSheetId="5">'表1-5.汕尾市城区2023年区级一般公共预算收入表'!$1:$4</definedName>
    <definedName name="quan" localSheetId="5">#REF!</definedName>
    <definedName name="X" localSheetId="5">[1]投入!#REF!</definedName>
    <definedName name="表8类级科目" localSheetId="5">[1]投入!#REF!</definedName>
    <definedName name="重点投入" localSheetId="5">[1]投入!#REF!</definedName>
    <definedName name="Database" localSheetId="6">#REF!</definedName>
    <definedName name="_xlnm.Print_Area" localSheetId="6">'表1-6.汕尾市城区2023年区本级一般公共预算支出表'!$A$1:$C$412</definedName>
    <definedName name="_xlnm.Print_Titles" localSheetId="6">'表1-6.汕尾市城区2023年区本级一般公共预算支出表'!$1:$4</definedName>
    <definedName name="quan" localSheetId="6">#REF!</definedName>
    <definedName name="Database" localSheetId="7">#REF!</definedName>
    <definedName name="_xlnm.Print_Area" localSheetId="7">'表1-7.汕尾市城区2023年区本级一般公共预算基本支出表'!$A$1:$B$31</definedName>
    <definedName name="_xlnm.Print_Titles" localSheetId="7">'表1-7.汕尾市城区2023年区本级一般公共预算基本支出表'!$1:$4</definedName>
    <definedName name="quan" localSheetId="7">#REF!</definedName>
    <definedName name="Database" localSheetId="8">#REF!</definedName>
    <definedName name="quan" localSheetId="8">#REF!</definedName>
    <definedName name="_xlnm.Print_Area" localSheetId="9">'表1-9.汕尾市城区2023年区级一般公共预算提前下达转移支付'!$A$1:$B$27</definedName>
    <definedName name="Database" localSheetId="9">#REF!</definedName>
    <definedName name="_xlnm.Print_Titles" localSheetId="9">'表1-9.汕尾市城区2023年区级一般公共预算提前下达转移支付'!$1:$4</definedName>
    <definedName name="quan" localSheetId="9">#REF!</definedName>
  </definedNames>
  <calcPr calcId="144525"/>
</workbook>
</file>

<file path=xl/sharedStrings.xml><?xml version="1.0" encoding="utf-8"?>
<sst xmlns="http://schemas.openxmlformats.org/spreadsheetml/2006/main" count="1078" uniqueCount="569">
  <si>
    <t>附件1</t>
  </si>
  <si>
    <t xml:space="preserve">  </t>
  </si>
  <si>
    <t>汕尾市城区2022年一般公共预算执行情况和2023年一般公共预算草案</t>
  </si>
  <si>
    <t>编制单位：汕尾市城区财政局</t>
  </si>
  <si>
    <t>表1-1</t>
  </si>
  <si>
    <t>汕尾市城区2022年区级一般公共预算收支总表</t>
  </si>
  <si>
    <t>金额单位：万元</t>
  </si>
  <si>
    <t>项    目</t>
  </si>
  <si>
    <t>执行数</t>
  </si>
  <si>
    <t>一、一般公共预算收入</t>
  </si>
  <si>
    <t>一、一般公共预算支出</t>
  </si>
  <si>
    <t>税收收入</t>
  </si>
  <si>
    <t xml:space="preserve"> 其中：债务付息支出</t>
  </si>
  <si>
    <t>非税收入</t>
  </si>
  <si>
    <t>二、上级补助收入</t>
  </si>
  <si>
    <t>二、补助下级支出</t>
  </si>
  <si>
    <t>返还性收入</t>
  </si>
  <si>
    <t xml:space="preserve">返还性支出 </t>
  </si>
  <si>
    <t>一般性转移支付收入</t>
  </si>
  <si>
    <t>一般性转移支付支出</t>
  </si>
  <si>
    <t>专项转移支付收入</t>
  </si>
  <si>
    <t>专项转移支付支出</t>
  </si>
  <si>
    <t>三、下级上解收入</t>
  </si>
  <si>
    <t>三、上解支出</t>
  </si>
  <si>
    <t>体制上解收入</t>
  </si>
  <si>
    <t>体制上解支出</t>
  </si>
  <si>
    <t>专项上解收入</t>
  </si>
  <si>
    <t>专项上解支出</t>
  </si>
  <si>
    <t>四、上年结转收入</t>
  </si>
  <si>
    <t>四、调出资金</t>
  </si>
  <si>
    <t>五、调入资金</t>
  </si>
  <si>
    <t>五、债务转贷支出</t>
  </si>
  <si>
    <t>政府性基金预算调入资金</t>
  </si>
  <si>
    <t>六、区域间转移性支出</t>
  </si>
  <si>
    <t>国有资本经营预算调入资金</t>
  </si>
  <si>
    <t>七、安排预算稳定调节基金</t>
  </si>
  <si>
    <t>其他调入资金</t>
  </si>
  <si>
    <t>八、补充预算周转金</t>
  </si>
  <si>
    <t>六、债务（转贷）收入</t>
  </si>
  <si>
    <t>九、债务还本支出</t>
  </si>
  <si>
    <t>地方政府一般债券（转贷）收入</t>
  </si>
  <si>
    <t>地方政府向外国政府或国际组织借款（转贷）收入</t>
  </si>
  <si>
    <t>地方政府其他一般债务（转贷）收入</t>
  </si>
  <si>
    <t>七、区域间转移性收入</t>
  </si>
  <si>
    <t>当年支出小计</t>
  </si>
  <si>
    <t>八、动用预算稳定调节基金</t>
  </si>
  <si>
    <t xml:space="preserve">    结转下年</t>
  </si>
  <si>
    <t>收入总计</t>
  </si>
  <si>
    <t>支出总计</t>
  </si>
  <si>
    <t>备注：1.县（区）级无需编列下级上解收入、补助下级支出、债务转贷支出等部分内容。2.一般公共预算支出可根据实际需要列举部分重点支出科目。3.需在备注中说明再融资债券情况。</t>
  </si>
  <si>
    <t>表1-2</t>
  </si>
  <si>
    <t>汕尾市城区2022年区级一般公共预算收入执行情况表</t>
  </si>
  <si>
    <t>（调整）预算数</t>
  </si>
  <si>
    <t>执行数为
（调整）预算数的%</t>
  </si>
  <si>
    <t>执行数比
上年执行数增减%</t>
  </si>
  <si>
    <t>（一）税收收入</t>
  </si>
  <si>
    <t xml:space="preserve">     增值税</t>
  </si>
  <si>
    <t xml:space="preserve">         其中：免抵调增增值税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</si>
  <si>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</si>
  <si>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</si>
  <si>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</si>
  <si>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</si>
  <si>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</si>
  <si>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</si>
  <si>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</si>
  <si>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</si>
  <si>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</si>
  <si>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</si>
  <si>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</si>
  <si>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</si>
  <si>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</si>
  <si>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</si>
  <si>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</si>
  <si>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</si>
  <si>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地方教育附加收入</t>
  </si>
  <si>
    <t xml:space="preserve">              文化事业建设费收入</t>
  </si>
  <si>
    <t xml:space="preserve">              残疾人就业保障收入</t>
  </si>
  <si>
    <t xml:space="preserve">     行政事业性收费收入</t>
  </si>
  <si>
    <t xml:space="preserve">     罚没收入</t>
  </si>
  <si>
    <t xml:space="preserve">     国有资源（资产）有偿使用收入</t>
  </si>
  <si>
    <t xml:space="preserve">     捐赠收入</t>
  </si>
  <si>
    <t xml:space="preserve">     其他收入</t>
  </si>
  <si>
    <t>二、转移性收入</t>
  </si>
  <si>
    <t>（一）上级补助收入</t>
  </si>
  <si>
    <t>（二）下级上解收入</t>
  </si>
  <si>
    <t>（三）上年结转收入</t>
  </si>
  <si>
    <t>（四）调入资金</t>
  </si>
  <si>
    <t>（五）债务（转贷）收入</t>
  </si>
  <si>
    <t>（六）区域间转移性收入</t>
  </si>
  <si>
    <t>（七）动用预算稳定调节基金</t>
  </si>
  <si>
    <t>备注：1.2022年计算执行数与上年执行数比时，需考虑留抵退税因素。2.非税收入中的专项收入，可根据实际列举几个重要收入科目，并在备注解释说明增减变化情况。3.县（区）级不需要填列下级上解收入部分内容。</t>
  </si>
  <si>
    <t>表1-3</t>
  </si>
  <si>
    <t>汕尾市城区2022年区级一般公共预算支出执行情况表</t>
  </si>
  <si>
    <t>项目</t>
  </si>
  <si>
    <t xml:space="preserve">  一般公共服务支出</t>
  </si>
  <si>
    <t xml:space="preserve"> 人大事务</t>
  </si>
  <si>
    <t>行政运行</t>
  </si>
  <si>
    <t>一般行政管理事务</t>
  </si>
  <si>
    <t>人大会议</t>
  </si>
  <si>
    <t>人大监督</t>
  </si>
  <si>
    <t>人大代表履职能力提升</t>
  </si>
  <si>
    <t>代表工作</t>
  </si>
  <si>
    <t>其他人大事务支出</t>
  </si>
  <si>
    <t xml:space="preserve">  政协事务</t>
  </si>
  <si>
    <t>政协会议</t>
  </si>
  <si>
    <t>参政议政</t>
  </si>
  <si>
    <t>其他政协事务支出</t>
  </si>
  <si>
    <t xml:space="preserve">  政府办公厅（室）及相关机构事务</t>
  </si>
  <si>
    <t>事业运行</t>
  </si>
  <si>
    <t>其他政府办公厅（室）及相关机构事务支出</t>
  </si>
  <si>
    <t xml:space="preserve"> 发展与改革事务</t>
  </si>
  <si>
    <t>其他发展与改革事务支出</t>
  </si>
  <si>
    <t xml:space="preserve"> 统计信息事务</t>
  </si>
  <si>
    <t>其他统计信息事务支出</t>
  </si>
  <si>
    <t xml:space="preserve"> 财政事务</t>
  </si>
  <si>
    <t>财政国库业务</t>
  </si>
  <si>
    <t>信息化建设</t>
  </si>
  <si>
    <t>财政委托业务支出</t>
  </si>
  <si>
    <t>其他财政事务支出</t>
  </si>
  <si>
    <t xml:space="preserve"> 税收事务</t>
  </si>
  <si>
    <t>其他税收事务支出</t>
  </si>
  <si>
    <t xml:space="preserve"> 审计事务</t>
  </si>
  <si>
    <t>审计业务</t>
  </si>
  <si>
    <t xml:space="preserve"> 纪检监察事务</t>
  </si>
  <si>
    <t>大案要案查处</t>
  </si>
  <si>
    <t>派驻派出机构</t>
  </si>
  <si>
    <t>其他纪检监察事务支出</t>
  </si>
  <si>
    <t xml:space="preserve"> 商贸事务</t>
  </si>
  <si>
    <t>招商引资</t>
  </si>
  <si>
    <t>其他商贸事务支出</t>
  </si>
  <si>
    <t xml:space="preserve"> 知识产权事务</t>
  </si>
  <si>
    <t>其他知识产权事务支出</t>
  </si>
  <si>
    <t xml:space="preserve"> 档案事务</t>
  </si>
  <si>
    <t>档案馆</t>
  </si>
  <si>
    <t xml:space="preserve"> 群众团体事务</t>
  </si>
  <si>
    <t>工会事务</t>
  </si>
  <si>
    <t>其他群众团体事务支出</t>
  </si>
  <si>
    <t xml:space="preserve"> 党委办公厅（室）及相关机构事务</t>
  </si>
  <si>
    <t>其他党委办公厅（室)及相关机构事务支出</t>
  </si>
  <si>
    <t xml:space="preserve"> 组织事务</t>
  </si>
  <si>
    <t>其他组织事务支出</t>
  </si>
  <si>
    <t>宣传事务</t>
  </si>
  <si>
    <t>其他宣传事务支出</t>
  </si>
  <si>
    <t>统战事务</t>
  </si>
  <si>
    <t>其他统战事务支出</t>
  </si>
  <si>
    <t>其他共产党事务支出</t>
  </si>
  <si>
    <t>市场监督管理事务</t>
  </si>
  <si>
    <t>市场主体管理</t>
  </si>
  <si>
    <t>市场秩序执法</t>
  </si>
  <si>
    <t>质量基础</t>
  </si>
  <si>
    <t>食品安全监管</t>
  </si>
  <si>
    <t>其他市场监督管理事务</t>
  </si>
  <si>
    <t>其他一般公共服务支出</t>
  </si>
  <si>
    <t xml:space="preserve">  国防支出</t>
  </si>
  <si>
    <t>国防动员</t>
  </si>
  <si>
    <t>兵役征集</t>
  </si>
  <si>
    <t>民兵</t>
  </si>
  <si>
    <t>边海防</t>
  </si>
  <si>
    <t>其他国防支出</t>
  </si>
  <si>
    <t xml:space="preserve">  公共安全支出</t>
  </si>
  <si>
    <t>公安</t>
  </si>
  <si>
    <t>其他公安支出</t>
  </si>
  <si>
    <t>检察</t>
  </si>
  <si>
    <t>法院</t>
  </si>
  <si>
    <t>司法</t>
  </si>
  <si>
    <t>基层司法业务</t>
  </si>
  <si>
    <t>普法宣传</t>
  </si>
  <si>
    <t>律师管理</t>
  </si>
  <si>
    <t>公共法律服务</t>
  </si>
  <si>
    <t>社区矫正</t>
  </si>
  <si>
    <t>法治建设</t>
  </si>
  <si>
    <t>其他司法支出</t>
  </si>
  <si>
    <t>其他公共安全支出</t>
  </si>
  <si>
    <t xml:space="preserve">  教育支出</t>
  </si>
  <si>
    <t>教育管理事务</t>
  </si>
  <si>
    <t>其他教育管理事务支出</t>
  </si>
  <si>
    <t>普通教育</t>
  </si>
  <si>
    <t>学前教育</t>
  </si>
  <si>
    <t>小学教育</t>
  </si>
  <si>
    <t>初中教育</t>
  </si>
  <si>
    <t>高中教育</t>
  </si>
  <si>
    <t>其他普通教育支出</t>
  </si>
  <si>
    <t>职业教育</t>
  </si>
  <si>
    <t>中等职业教育</t>
  </si>
  <si>
    <t>特殊教育</t>
  </si>
  <si>
    <t>工读学校教育</t>
  </si>
  <si>
    <t>进修及培训</t>
  </si>
  <si>
    <t>教师进修</t>
  </si>
  <si>
    <t>干部教育</t>
  </si>
  <si>
    <t>其他教育支出</t>
  </si>
  <si>
    <t xml:space="preserve">  科学技术支出</t>
  </si>
  <si>
    <t>科学技术管理事务</t>
  </si>
  <si>
    <t>其他科学技术管理事务支出</t>
  </si>
  <si>
    <t>技术研究与开发</t>
  </si>
  <si>
    <t>其他技术研究与开发支出</t>
  </si>
  <si>
    <t>科学技术普及</t>
  </si>
  <si>
    <t>其他科学技术普及支出</t>
  </si>
  <si>
    <t>其他科学技术支出</t>
  </si>
  <si>
    <t xml:space="preserve">  文化旅游体育与传媒支出</t>
  </si>
  <si>
    <t>文化和旅游</t>
  </si>
  <si>
    <t>群众文化</t>
  </si>
  <si>
    <t>旅游宣传</t>
  </si>
  <si>
    <t>文化和旅游管理事务</t>
  </si>
  <si>
    <t>其他文化和旅游支出</t>
  </si>
  <si>
    <t>文物</t>
  </si>
  <si>
    <t>文物保护</t>
  </si>
  <si>
    <t>广播电视</t>
  </si>
  <si>
    <t>其他广播电视支出</t>
  </si>
  <si>
    <t>其他文化旅游体育与传媒支出</t>
  </si>
  <si>
    <t xml:space="preserve">  社会保障和就业支出</t>
  </si>
  <si>
    <t>人力资源和社会保障管理事务</t>
  </si>
  <si>
    <t>综合业务管理</t>
  </si>
  <si>
    <t>就业管理事务</t>
  </si>
  <si>
    <t>社会保险经办机构</t>
  </si>
  <si>
    <t>其他人力资源和社会保障管理事务支出</t>
  </si>
  <si>
    <t>民政管理事务</t>
  </si>
  <si>
    <t>其他民政管理事务支出</t>
  </si>
  <si>
    <t>行政事业单位养老支出</t>
  </si>
  <si>
    <t>行政单位离退休</t>
  </si>
  <si>
    <t>事业单位离退休</t>
  </si>
  <si>
    <t>机关事业单位职业年金缴费支出</t>
  </si>
  <si>
    <t>其他行政事业单位养老支出</t>
  </si>
  <si>
    <t>企业改革补助</t>
  </si>
  <si>
    <t>其他企业改革发展补助</t>
  </si>
  <si>
    <t>就业补助</t>
  </si>
  <si>
    <t>就业创业补贴</t>
  </si>
  <si>
    <t>社会保险补贴</t>
  </si>
  <si>
    <t>其他就业补助支出</t>
  </si>
  <si>
    <t>抚恤</t>
  </si>
  <si>
    <t>死亡抚恤</t>
  </si>
  <si>
    <t>义务兵优待</t>
  </si>
  <si>
    <t>其他优抚支出</t>
  </si>
  <si>
    <t>退役安置</t>
  </si>
  <si>
    <t>退役士兵安置</t>
  </si>
  <si>
    <t>军队移交政府的离退休人员安置</t>
  </si>
  <si>
    <t>退役士兵管理教育</t>
  </si>
  <si>
    <t>其他退役安置支出</t>
  </si>
  <si>
    <t>社会福利</t>
  </si>
  <si>
    <t>儿童福利</t>
  </si>
  <si>
    <t>老年福利</t>
  </si>
  <si>
    <t>殡葬</t>
  </si>
  <si>
    <t>养老服务</t>
  </si>
  <si>
    <t>残疾人事业</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</si>
  <si>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</si>
  <si>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</si>
  <si>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</si>
  <si>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</si>
  <si>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</si>
  <si>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</si>
  <si>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</si>
  <si>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</si>
  <si>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</si>
  <si>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</si>
  <si>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</si>
  <si>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</si>
  <si>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</si>
  <si>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其他生活救助</t>
  </si>
  <si>
    <t>其他城市生活救助</t>
  </si>
  <si>
    <t>财政对基本养老保险基金的补助</t>
  </si>
  <si>
    <t>财政对城乡居民基本养老保险基金的补助</t>
  </si>
  <si>
    <t>退役军人管理事务</t>
  </si>
  <si>
    <t>拥军优属</t>
  </si>
  <si>
    <t>其他退役军人事务管理支出</t>
  </si>
  <si>
    <t>其他社会保障和就业支出</t>
  </si>
  <si>
    <t xml:space="preserve">  卫生健康支出</t>
  </si>
  <si>
    <t>卫生健康管理事务</t>
  </si>
  <si>
    <t>其他卫生健康管理事务支出</t>
  </si>
  <si>
    <t>公立医院</t>
  </si>
  <si>
    <t>综合医院</t>
  </si>
  <si>
    <t>其他公立医院支出</t>
  </si>
  <si>
    <t>基层医疗卫生机构</t>
  </si>
  <si>
    <t>其他基层医疗卫生机构支出</t>
  </si>
  <si>
    <t>公共卫生</t>
  </si>
  <si>
    <t>疾病预防控制机构</t>
  </si>
  <si>
    <t>妇幼保健机构</t>
  </si>
  <si>
    <t>基本公共卫生服务</t>
  </si>
  <si>
    <t>重大公共卫生服务</t>
  </si>
  <si>
    <t>突发公共卫生事件应急处理</t>
  </si>
  <si>
    <t>其他公共卫生支出</t>
  </si>
  <si>
    <t>计划生育事务</t>
  </si>
  <si>
    <t>计划生育机构</t>
  </si>
  <si>
    <t>其他计划生育事务支出</t>
  </si>
  <si>
    <t>行政事业单位医疗</t>
  </si>
  <si>
    <t>行政单位医疗</t>
  </si>
  <si>
    <t>事业单位医疗</t>
  </si>
  <si>
    <t>财政对基本医疗保险基金的补助</t>
  </si>
  <si>
    <t>财政对城乡居民基本医疗保险基金的补助</t>
  </si>
  <si>
    <t>财政对其他基本医疗保险基金的补助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</si>
  <si>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</si>
  <si>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</si>
  <si>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</si>
  <si>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</si>
  <si>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</si>
  <si>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</si>
  <si>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</si>
  <si>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</si>
  <si>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</si>
  <si>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</si>
  <si>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 xml:space="preserve">  节能环保支出</t>
  </si>
  <si>
    <t>污染防治</t>
  </si>
  <si>
    <t>水体</t>
  </si>
  <si>
    <t>固体废弃物与化学品</t>
  </si>
  <si>
    <t>其他污染防治支出</t>
  </si>
  <si>
    <t>污染减排</t>
  </si>
  <si>
    <t>清洁生产专项支出</t>
  </si>
  <si>
    <t>其他节能环保支出</t>
  </si>
  <si>
    <t xml:space="preserve">  城乡社区支出</t>
  </si>
  <si>
    <t>城乡社区管理事务</t>
  </si>
  <si>
    <t>其他城乡社区管理事务支出</t>
  </si>
  <si>
    <t>城乡社区公共设施</t>
  </si>
  <si>
    <t>其他城乡社区公共设施支出</t>
  </si>
  <si>
    <t>城乡社区环境卫生</t>
  </si>
  <si>
    <t>其他城乡社区支出</t>
  </si>
  <si>
    <t xml:space="preserve">  农林水支出</t>
  </si>
  <si>
    <t>农业农村</t>
  </si>
  <si>
    <t>病虫害控制</t>
  </si>
  <si>
    <t>农产品质量安全</t>
  </si>
  <si>
    <t>执法监管</t>
  </si>
  <si>
    <t>行业业务管理</t>
  </si>
  <si>
    <t>防灾救灾</t>
  </si>
  <si>
    <t>渔业发展</t>
  </si>
  <si>
    <t>农田建设</t>
  </si>
  <si>
    <t>其他农业农村支出</t>
  </si>
  <si>
    <t>林业与草原</t>
  </si>
  <si>
    <t>事业机构</t>
  </si>
  <si>
    <t>森林资源培育</t>
  </si>
  <si>
    <t>森林资源管理</t>
  </si>
  <si>
    <t>森林生态效益补偿</t>
  </si>
  <si>
    <t>林业草原防灾减灾</t>
  </si>
  <si>
    <t>其他林业和草原支出</t>
  </si>
  <si>
    <t>水利</t>
  </si>
  <si>
    <t>水利工程建设</t>
  </si>
  <si>
    <t>水利工程运行与维护</t>
  </si>
  <si>
    <t>水土保持</t>
  </si>
  <si>
    <t>水资源节约管理与保护</t>
  </si>
  <si>
    <t>防汛</t>
  </si>
  <si>
    <t>抗旱</t>
  </si>
  <si>
    <t>其他水利支出</t>
  </si>
  <si>
    <t>巩固脱贫衔接乡村振兴</t>
  </si>
  <si>
    <t>农村基础设施建设</t>
  </si>
  <si>
    <t>其他巩固脱贫衔接乡村振兴支出</t>
  </si>
  <si>
    <t>农村综合改革</t>
  </si>
  <si>
    <t>对村民委员会和村党支部的补助</t>
  </si>
  <si>
    <t>对村集体经济组织的补助</t>
  </si>
  <si>
    <t>其他农村综合改革支出</t>
  </si>
  <si>
    <t>普惠金融发展支出</t>
  </si>
  <si>
    <t>农业保险保费补贴</t>
  </si>
  <si>
    <t>其他农林水支出</t>
  </si>
  <si>
    <t xml:space="preserve">  资源勘探工业信息等支出</t>
  </si>
  <si>
    <t>支持中小企业发展和管理支出</t>
  </si>
  <si>
    <t>中小企业发展专项</t>
  </si>
  <si>
    <t xml:space="preserve">  商业服务业等支出</t>
  </si>
  <si>
    <t>商业流通事务</t>
  </si>
  <si>
    <t>其他商业流通事务支出</t>
  </si>
  <si>
    <t>涉外发展服务支出</t>
  </si>
  <si>
    <t>其他涉外发展服务支出</t>
  </si>
  <si>
    <t>其他商业服务业等支出</t>
  </si>
  <si>
    <t xml:space="preserve">  自然资源海洋气象等支出</t>
  </si>
  <si>
    <t>自然资源事务</t>
  </si>
  <si>
    <t>自然资源利用与保护</t>
  </si>
  <si>
    <t>海域与海岛管理</t>
  </si>
  <si>
    <t>住房保障支出</t>
  </si>
  <si>
    <t>保障性安居工程支出</t>
  </si>
  <si>
    <t>公共租赁住房</t>
  </si>
  <si>
    <t>保障性住房租金补贴</t>
  </si>
  <si>
    <t>老旧小区改造</t>
  </si>
  <si>
    <t xml:space="preserve">  粮油物资储备支出</t>
  </si>
  <si>
    <t>粮油物资事务</t>
  </si>
  <si>
    <t>其他粮油物资事务支出</t>
  </si>
  <si>
    <t xml:space="preserve">  灾害防治及应急管理支出</t>
  </si>
  <si>
    <t>应急管理事务</t>
  </si>
  <si>
    <t>机关服务</t>
  </si>
  <si>
    <t>灾害风险防治</t>
  </si>
  <si>
    <t>应急救援</t>
  </si>
  <si>
    <t>应急管理</t>
  </si>
  <si>
    <t>其他应急管理支出</t>
  </si>
  <si>
    <t>消防救援事务</t>
  </si>
  <si>
    <t>消防应急救援</t>
  </si>
  <si>
    <t>其他消防救援事务支出</t>
  </si>
  <si>
    <t>自然灾害防治</t>
  </si>
  <si>
    <t>地质灾害防治</t>
  </si>
  <si>
    <t>其他自然灾害防治支出</t>
  </si>
  <si>
    <t>自然灾害救灾及恢复重建支出</t>
  </si>
  <si>
    <t>自然灾害救灾补助</t>
  </si>
  <si>
    <t>其他灾害防治及应急管理支出</t>
  </si>
  <si>
    <t xml:space="preserve">  预备费</t>
  </si>
  <si>
    <t xml:space="preserve">  其他支出</t>
  </si>
  <si>
    <t>其他支出</t>
  </si>
  <si>
    <t xml:space="preserve">  债务付息支出</t>
  </si>
  <si>
    <t>地方政府一般债务付息支出</t>
  </si>
  <si>
    <t>地方政府一般债券付息支出</t>
  </si>
  <si>
    <t xml:space="preserve">  债务发行费用支出</t>
  </si>
  <si>
    <t>地方政府一般债务发行费用支出</t>
  </si>
  <si>
    <t>二、转移性支出</t>
  </si>
  <si>
    <t>（一）补助下级支出</t>
  </si>
  <si>
    <t>返还性支出</t>
  </si>
  <si>
    <t>（二）上解支出</t>
  </si>
  <si>
    <t>（三）调出资金</t>
  </si>
  <si>
    <t>（四）结转下年支出</t>
  </si>
  <si>
    <t>（五）债务转贷支出</t>
  </si>
  <si>
    <t>（六）区域间转移性支出</t>
  </si>
  <si>
    <t>（七）安排预算稳定调节基金</t>
  </si>
  <si>
    <t>（八）补充预算周转金</t>
  </si>
  <si>
    <t>三、预备费</t>
  </si>
  <si>
    <t>四、债务还本支出</t>
  </si>
  <si>
    <t>备注：县（区）级不需要填列补助下级支出、债务转贷支出部分内容。</t>
  </si>
  <si>
    <t>表1-4</t>
  </si>
  <si>
    <t>汕尾市城区2023年区级一般公共预算收支总表</t>
  </si>
  <si>
    <t>预算数</t>
  </si>
  <si>
    <t xml:space="preserve">  其中：债务付息支出</t>
  </si>
  <si>
    <t xml:space="preserve">        预备费</t>
  </si>
  <si>
    <t>五、调出资金</t>
  </si>
  <si>
    <t>六、债务转贷支出</t>
  </si>
  <si>
    <t>七、区域间转移性支出</t>
  </si>
  <si>
    <t>八、债务还本支出</t>
  </si>
  <si>
    <t>表1-5</t>
  </si>
  <si>
    <t>汕尾市城区2023年区级一般公共预算收入表</t>
  </si>
  <si>
    <t>2022年（调整）预算数</t>
  </si>
  <si>
    <t>2022年执行数</t>
  </si>
  <si>
    <t>2023年预算数</t>
  </si>
  <si>
    <t>2023年预算数比上年执行
数增减%</t>
  </si>
  <si>
    <t>（五）债务转贷收入</t>
  </si>
  <si>
    <t>备注：1.非税收入中的专项收入，可根据实际列举几个重要收入科目，并在备注解释说明增减变化情况。2.县（区）级不需要填列下级上解收入部分内容。</t>
  </si>
  <si>
    <t>表1-6</t>
  </si>
  <si>
    <t>汕尾市城区2023年区本级一般公共预算支出表
（按功能分类）</t>
  </si>
  <si>
    <t>2022年
（调整）预算数</t>
  </si>
  <si>
    <t>合   计</t>
  </si>
  <si>
    <t>一、一般公共服务支出</t>
  </si>
  <si>
    <t>人大事务</t>
  </si>
  <si>
    <t>政协事务</t>
  </si>
  <si>
    <t>政府办公厅（室）及相关机构事务</t>
  </si>
  <si>
    <t>专项服务</t>
  </si>
  <si>
    <t>发展与改革事务</t>
  </si>
  <si>
    <t>统计信息事务</t>
  </si>
  <si>
    <t>财政事务</t>
  </si>
  <si>
    <t>预算改革业务</t>
  </si>
  <si>
    <t>财政监察</t>
  </si>
  <si>
    <t>税收事务</t>
  </si>
  <si>
    <t>审计事务</t>
  </si>
  <si>
    <t>纪检监察事务</t>
  </si>
  <si>
    <t>商贸事务</t>
  </si>
  <si>
    <t>知识产权事务</t>
  </si>
  <si>
    <t>档案事务</t>
  </si>
  <si>
    <t>其他档案事务支出</t>
  </si>
  <si>
    <t>群众团体事务</t>
  </si>
  <si>
    <t>党委办公厅（室）及相关机构事务</t>
  </si>
  <si>
    <t>其他党委办公厅（室）及相关机构事务支出</t>
  </si>
  <si>
    <t>组织事务</t>
  </si>
  <si>
    <t>二、国防支出</t>
  </si>
  <si>
    <t>三、公共安全支出</t>
  </si>
  <si>
    <t>四、教育支出</t>
  </si>
  <si>
    <t>其他职业教育支出</t>
  </si>
  <si>
    <t>特殊学校教育</t>
  </si>
  <si>
    <t>五、科学技术支出</t>
  </si>
  <si>
    <t>六、文化旅游体育与传媒支出</t>
  </si>
  <si>
    <t>图书馆</t>
  </si>
  <si>
    <t>新闻出版电影</t>
  </si>
  <si>
    <t>电影</t>
  </si>
  <si>
    <t>广播电视事务</t>
  </si>
  <si>
    <t>宣传文化发展专项支出</t>
  </si>
  <si>
    <t>七、社会保障和就业支出</t>
  </si>
  <si>
    <t>社会保险业务管理事务</t>
  </si>
  <si>
    <t>就业创业服务补贴</t>
  </si>
  <si>
    <t>社会福利事业单位</t>
  </si>
  <si>
    <t>残疾人康复</t>
  </si>
  <si>
    <t>残疾人就业</t>
  </si>
  <si>
    <t>八、卫生健康支出</t>
  </si>
  <si>
    <t>城市社区卫生机构</t>
  </si>
  <si>
    <t>乡镇卫生院</t>
  </si>
  <si>
    <t>计划生育服务</t>
  </si>
  <si>
    <t>九、节能环保支出</t>
  </si>
  <si>
    <t>十、城乡社区支出</t>
  </si>
  <si>
    <t>城管执法</t>
  </si>
  <si>
    <t>国有土地使用权出让收入安排的支出</t>
  </si>
  <si>
    <t>农村基础设施建设支出</t>
  </si>
  <si>
    <t>十一、农林水支出</t>
  </si>
  <si>
    <t>农业资源保护修复与利用</t>
  </si>
  <si>
    <t>农村道路建设</t>
  </si>
  <si>
    <t>林业和草原</t>
  </si>
  <si>
    <t>湿地保护</t>
  </si>
  <si>
    <t>水利行业业务管理</t>
  </si>
  <si>
    <t>巩固脱贫攻坚成果衔接乡村振兴</t>
  </si>
  <si>
    <t>其他巩固脱贫攻坚成果衔接乡村振兴支出</t>
  </si>
  <si>
    <t>对村级公益事业建设的补助</t>
  </si>
  <si>
    <t>十二、商业服务业等支出</t>
  </si>
  <si>
    <t>十三、金融支出</t>
  </si>
  <si>
    <t>其他金融支出</t>
  </si>
  <si>
    <t>十四、自然资源海洋气象等支出</t>
  </si>
  <si>
    <t>自然资源调查与确权登记</t>
  </si>
  <si>
    <t>地质勘查与矿产资源管理</t>
  </si>
  <si>
    <t>十五、住房保障支出</t>
  </si>
  <si>
    <t>其他保障性安居工程支出</t>
  </si>
  <si>
    <t>十六、粮油物资储备支出</t>
  </si>
  <si>
    <t>十七、灾害防治及应急管理支出</t>
  </si>
  <si>
    <t>十八、预备费</t>
  </si>
  <si>
    <t>十九、其他支出</t>
  </si>
  <si>
    <t>二十、债务还本支出</t>
  </si>
  <si>
    <t>地方政府一般债务还本支出</t>
  </si>
  <si>
    <t>地方政府一般债券还本支出</t>
  </si>
  <si>
    <t>二十一、债务付息支出</t>
  </si>
  <si>
    <t>二十二、债务发行费用支出</t>
  </si>
  <si>
    <r>
      <rPr>
        <sz val="10"/>
        <color theme="1"/>
        <rFont val="宋体"/>
        <charset val="134"/>
      </rPr>
      <t>备注：1.本表为本级一般公共预算支出，各科目数不包含对下级的转移支付金额；如有两次或以上调整预算的，按最后一次调整金额填列；国防支出、公共安全支出按国家、省有关规定，属保密事项，国防支出编列至类级，公共安全支出非涉密科目编列至款级;</t>
    </r>
    <r>
      <rPr>
        <sz val="10"/>
        <rFont val="宋体"/>
        <charset val="134"/>
      </rPr>
      <t>2.一般公共预算支出中不包含预备费，与表13相衔接。</t>
    </r>
  </si>
  <si>
    <t>表1-7</t>
  </si>
  <si>
    <t>汕尾市城区2023年区本级一般公共预算基本支出表
（按经济分类）</t>
  </si>
  <si>
    <t>合  计</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</si>
  <si>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</si>
  <si>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</si>
  <si>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</si>
  <si>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</si>
  <si>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</si>
  <si>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</si>
  <si>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</si>
  <si>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</si>
  <si>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</si>
  <si>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</si>
  <si>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</si>
  <si>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</si>
  <si>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公务用车运行维护费</t>
  </si>
  <si>
    <t>维修（护）费</t>
  </si>
  <si>
    <t>其他商品和服务支出</t>
  </si>
  <si>
    <t>机关资本性支出（一）</t>
  </si>
  <si>
    <t>设备购置</t>
  </si>
  <si>
    <t>对事业单位经常性补助</t>
  </si>
  <si>
    <t>工资福利支出</t>
  </si>
  <si>
    <t>商品和服务支出</t>
  </si>
  <si>
    <t>对事业单位资本性补助</t>
  </si>
  <si>
    <t>资本性支出（一）</t>
  </si>
  <si>
    <t>对个人和家庭的补助</t>
  </si>
  <si>
    <t>离退休费</t>
  </si>
  <si>
    <t>其他对个人和家庭补助</t>
  </si>
  <si>
    <t xml:space="preserve">备注：根据财政部《政府收支分类科目》，本表按政府预算支出经济分类科目列示。     </t>
  </si>
  <si>
    <t>表1-8</t>
  </si>
  <si>
    <t>汕尾市城区2023年区本级一般公共预算行政经费
及“三公”经费表</t>
  </si>
  <si>
    <t>行政经费</t>
  </si>
  <si>
    <t>其中：办公费</t>
  </si>
  <si>
    <t xml:space="preserve">      会议费</t>
  </si>
  <si>
    <t xml:space="preserve">      培训费</t>
  </si>
  <si>
    <t>“三公”经费</t>
  </si>
  <si>
    <t>其中：因公出国（境）支出</t>
  </si>
  <si>
    <t xml:space="preserve">      公务用车购置及运行维护支出</t>
  </si>
  <si>
    <t>其中：1.公务用车购置</t>
  </si>
  <si>
    <t xml:space="preserve">      2.公务用车运行维护费</t>
  </si>
  <si>
    <t xml:space="preserve">      公务接待费支出</t>
  </si>
  <si>
    <t>备注：行政经费按照财政部《地方预决算公开操作规程》取数口径确定，不含事业单位；“三公经费”包含行政（参公）单位、事业单位。</t>
  </si>
  <si>
    <t>表1-9</t>
  </si>
  <si>
    <t>汕尾市城区2023年区本级一般公共预算提前下达转移支付表</t>
  </si>
  <si>
    <t>合计</t>
  </si>
  <si>
    <t>一、教育支出</t>
  </si>
  <si>
    <t>城乡义务教育补助经费</t>
  </si>
  <si>
    <t>义务教育寄宿制学校公用经费提标省补助资金</t>
  </si>
  <si>
    <t>原民办代课教师生活困难补助资金</t>
  </si>
  <si>
    <t>学前教育家庭经济困难儿童补助资金</t>
  </si>
  <si>
    <t>全口径全方位融入式对口支持粤东粤西粤北地区基础教育高质量发展资金</t>
  </si>
  <si>
    <t>学前教育生均经费省补助资金</t>
  </si>
  <si>
    <t>公办普通高中生均公用经费补助资金</t>
  </si>
  <si>
    <t>二、社会保障和就业支出</t>
  </si>
  <si>
    <t>省财政自主就业退役士兵一次性经济补助和退役军人职业培训就业创业补助资金</t>
  </si>
  <si>
    <t>三、卫生健康支出</t>
  </si>
  <si>
    <t>中央财政基本公共卫生服务补助资金</t>
  </si>
  <si>
    <t>中央财政计划生育转移支付资金</t>
  </si>
  <si>
    <t>四、城乡社区支出</t>
  </si>
  <si>
    <t>革命老区转移支付资金</t>
  </si>
  <si>
    <t>重点生态功能区转移支付资金</t>
  </si>
  <si>
    <t>边境地区转移支付资金</t>
  </si>
  <si>
    <t>五、农林水支出</t>
  </si>
  <si>
    <t>中央财政衔接推进乡村振兴补助资金（巩固拓展脱贫攻坚成果和乡村振兴任务）</t>
  </si>
  <si>
    <t>省级涉农统筹整合转移支付资金</t>
  </si>
  <si>
    <t>六、灾害防治及应急管理支出</t>
  </si>
  <si>
    <t>欠发达地区政府专职消防队业务经费补助</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</si>
</sst>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Red]\-#,##0\ "/>
    <numFmt numFmtId="178" formatCode="#,##0_ "/>
    <numFmt numFmtId="179" formatCode="#,##0.00_ "/>
    <numFmt numFmtId="180" formatCode="#,##0_);[Red]\(#,##0\)"/>
  </numFmts>
  <fonts count="50">
    <font>
      <sz val="10"/>
      <name val="Arial"/>
      <charset val="134"/>
    </font>
    <font>
      <sz val="10"/>
      <color theme="1"/>
      <name val="Arial"/>
      <charset val="134"/>
    </font>
    <font>
      <sz val="12"/>
      <color theme="1"/>
      <name val="黑体"/>
      <charset val="134"/>
    </font>
    <font>
      <sz val="11"/>
      <name val="宋体"/>
      <charset val="134"/>
      <scheme val="minor"/>
    </font>
    <font>
      <sz val="11"/>
      <color theme="1"/>
      <name val="宋体"/>
      <charset val="134"/>
      <scheme val="minor"/>
    </font>
    <font>
      <sz val="12"/>
      <name val="宋体"/>
      <charset val="134"/>
    </font>
    <font>
      <sz val="12"/>
      <color theme="1"/>
      <name val="宋体"/>
      <charset val="134"/>
    </font>
    <font>
      <sz val="16"/>
      <name val="方正小标宋简体"/>
      <charset val="134"/>
    </font>
    <font>
      <sz val="16"/>
      <color theme="1"/>
      <name val="方正小标宋简体"/>
      <charset val="134"/>
    </font>
    <font>
      <sz val="10"/>
      <name val="宋体"/>
      <charset val="134"/>
    </font>
    <font>
      <sz val="10"/>
      <color theme="1"/>
      <name val="宋体"/>
      <charset val="134"/>
      <scheme val="minor"/>
    </font>
    <font>
      <sz val="10"/>
      <name val="黑体"/>
      <charset val="134"/>
    </font>
    <font>
      <sz val="10"/>
      <color theme="1"/>
      <name val="黑体"/>
      <charset val="134"/>
    </font>
    <font>
      <b/>
      <sz val="10"/>
      <name val="宋体"/>
      <charset val="134"/>
      <scheme val="minor"/>
    </font>
    <font>
      <b/>
      <sz val="10"/>
      <color theme="1"/>
      <name val="宋体"/>
      <charset val="134"/>
      <scheme val="minor"/>
    </font>
    <font>
      <sz val="10"/>
      <name val="宋体"/>
      <charset val="134"/>
      <scheme val="minor"/>
    </font>
    <font>
      <sz val="10"/>
      <color theme="1"/>
      <name val="宋体"/>
      <charset val="134"/>
    </font>
    <font>
      <b/>
      <sz val="10"/>
      <color theme="1"/>
      <name val="宋体"/>
      <charset val="134"/>
    </font>
    <font>
      <b/>
      <sz val="10"/>
      <color theme="1"/>
      <name val="黑体"/>
      <charset val="134"/>
    </font>
    <font>
      <b/>
      <sz val="10"/>
      <color theme="1"/>
      <name val="新宋体"/>
      <charset val="134"/>
    </font>
    <font>
      <sz val="10"/>
      <color theme="1"/>
      <name val="新宋体"/>
      <charset val="134"/>
    </font>
    <font>
      <sz val="9"/>
      <name val="SimSun"/>
      <charset val="134"/>
    </font>
    <font>
      <b/>
      <sz val="14"/>
      <name val="宋体"/>
      <charset val="134"/>
    </font>
    <font>
      <sz val="14"/>
      <name val="黑体"/>
      <charset val="134"/>
    </font>
    <font>
      <sz val="12"/>
      <name val="黑体"/>
      <charset val="134"/>
    </font>
    <font>
      <sz val="18"/>
      <name val="黑体"/>
      <charset val="134"/>
    </font>
    <font>
      <sz val="26"/>
      <name val="方正小标宋_GBK"/>
      <charset val="134"/>
    </font>
    <font>
      <sz val="16"/>
      <name val="黑体"/>
      <charset val="134"/>
    </font>
    <font>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20"/>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diagonal/>
    </border>
    <border>
      <left/>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2" fontId="4"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4" fillId="0" borderId="0" applyFont="0" applyFill="0" applyBorder="0" applyAlignment="0" applyProtection="0">
      <alignment vertical="center"/>
    </xf>
    <xf numFmtId="0" fontId="5" fillId="0" borderId="0"/>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0" fontId="5" fillId="0" borderId="0"/>
    <xf numFmtId="9" fontId="4" fillId="0" borderId="0" applyFont="0" applyFill="0" applyBorder="0" applyAlignment="0" applyProtection="0">
      <alignment vertical="center"/>
    </xf>
    <xf numFmtId="0" fontId="34" fillId="0" borderId="0" applyNumberFormat="0" applyFill="0" applyBorder="0" applyAlignment="0" applyProtection="0">
      <alignment vertical="center"/>
    </xf>
    <xf numFmtId="0" fontId="4" fillId="8" borderId="14"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2" fillId="11" borderId="0" applyNumberFormat="0" applyBorder="0" applyAlignment="0" applyProtection="0">
      <alignment vertical="center"/>
    </xf>
    <xf numFmtId="0" fontId="35" fillId="0" borderId="16" applyNumberFormat="0" applyFill="0" applyAlignment="0" applyProtection="0">
      <alignment vertical="center"/>
    </xf>
    <xf numFmtId="0" fontId="32" fillId="12" borderId="0" applyNumberFormat="0" applyBorder="0" applyAlignment="0" applyProtection="0">
      <alignment vertical="center"/>
    </xf>
    <xf numFmtId="0" fontId="42" fillId="13" borderId="17" applyNumberFormat="0" applyAlignment="0" applyProtection="0">
      <alignment vertical="center"/>
    </xf>
    <xf numFmtId="0" fontId="43" fillId="13" borderId="13" applyNumberFormat="0" applyAlignment="0" applyProtection="0">
      <alignment vertical="center"/>
    </xf>
    <xf numFmtId="0" fontId="37" fillId="10" borderId="0" applyNumberFormat="0" applyBorder="0" applyAlignment="0" applyProtection="0">
      <alignment vertical="center"/>
    </xf>
    <xf numFmtId="0" fontId="44" fillId="14" borderId="18" applyNumberFormat="0" applyAlignment="0" applyProtection="0">
      <alignment vertical="center"/>
    </xf>
    <xf numFmtId="0" fontId="45" fillId="15" borderId="0" applyNumberFormat="0" applyBorder="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18" borderId="0" applyNumberFormat="0" applyBorder="0" applyAlignment="0" applyProtection="0">
      <alignment vertical="center"/>
    </xf>
    <xf numFmtId="0" fontId="5" fillId="0" borderId="0"/>
    <xf numFmtId="0" fontId="49"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5" fillId="0" borderId="0"/>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5" fillId="0" borderId="0"/>
    <xf numFmtId="0" fontId="0" fillId="0" borderId="0"/>
    <xf numFmtId="0" fontId="5" fillId="0" borderId="0">
      <alignment vertical="center"/>
    </xf>
    <xf numFmtId="0" fontId="5" fillId="0" borderId="0"/>
    <xf numFmtId="0" fontId="5" fillId="0" borderId="0"/>
    <xf numFmtId="0" fontId="5" fillId="0" borderId="0"/>
  </cellStyleXfs>
  <cellXfs count="196">
    <xf numFmtId="0" fontId="0" fillId="0" borderId="0" xfId="0"/>
    <xf numFmtId="0" fontId="1" fillId="0" borderId="0" xfId="0" applyFont="1" applyFill="1"/>
    <xf numFmtId="0" fontId="2" fillId="0" borderId="0" xfId="0" applyFont="1"/>
    <xf numFmtId="0" fontId="3"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xf numFmtId="0" fontId="5" fillId="0" borderId="0" xfId="32" applyFont="1" applyFill="1" applyAlignment="1">
      <alignment vertical="center" wrapText="1"/>
    </xf>
    <xf numFmtId="0" fontId="6" fillId="0" borderId="0" xfId="32"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32" applyFont="1" applyFill="1" applyAlignment="1">
      <alignment vertical="center" wrapText="1"/>
    </xf>
    <xf numFmtId="176" fontId="10" fillId="0" borderId="0" xfId="32" applyNumberFormat="1" applyFont="1" applyFill="1" applyAlignment="1">
      <alignment horizontal="right"/>
    </xf>
    <xf numFmtId="0" fontId="1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3" fontId="14" fillId="0" borderId="3"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3" fontId="10" fillId="0" borderId="3" xfId="0" applyNumberFormat="1" applyFont="1" applyFill="1" applyBorder="1" applyAlignment="1">
      <alignment horizontal="right" vertical="center" wrapText="1"/>
    </xf>
    <xf numFmtId="0" fontId="15" fillId="0" borderId="0" xfId="0" applyFont="1" applyFill="1" applyBorder="1" applyAlignment="1">
      <alignment horizontal="left" vertical="center" wrapText="1" indent="2"/>
    </xf>
    <xf numFmtId="0" fontId="15" fillId="0" borderId="4" xfId="0" applyFont="1" applyFill="1" applyBorder="1" applyAlignment="1">
      <alignment horizontal="left" vertical="center" wrapText="1" indent="2"/>
    </xf>
    <xf numFmtId="3" fontId="10" fillId="0" borderId="5" xfId="0" applyNumberFormat="1" applyFont="1" applyFill="1" applyBorder="1" applyAlignment="1">
      <alignment horizontal="right" vertical="center" wrapText="1"/>
    </xf>
    <xf numFmtId="0" fontId="12" fillId="0" borderId="0" xfId="0" applyFont="1" applyFill="1" applyBorder="1" applyAlignment="1">
      <alignment vertical="center"/>
    </xf>
    <xf numFmtId="176" fontId="6" fillId="0" borderId="0" xfId="32" applyNumberFormat="1" applyFont="1" applyFill="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6" fillId="0" borderId="0" xfId="32" applyFont="1" applyFill="1" applyAlignment="1">
      <alignmen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7" fillId="0" borderId="0" xfId="0" applyFont="1" applyFill="1" applyBorder="1" applyAlignment="1">
      <alignment horizontal="left" vertical="center"/>
    </xf>
    <xf numFmtId="178" fontId="14" fillId="0" borderId="3" xfId="45" applyNumberFormat="1" applyFont="1" applyFill="1" applyBorder="1" applyAlignment="1">
      <alignment vertical="center"/>
    </xf>
    <xf numFmtId="0" fontId="16" fillId="0" borderId="0" xfId="0" applyFont="1" applyFill="1" applyBorder="1" applyAlignment="1">
      <alignment horizontal="left" vertical="center" indent="2"/>
    </xf>
    <xf numFmtId="178" fontId="10" fillId="0" borderId="3" xfId="0" applyNumberFormat="1" applyFont="1" applyFill="1" applyBorder="1" applyAlignment="1">
      <alignment horizontal="right" vertical="center"/>
    </xf>
    <xf numFmtId="178" fontId="10" fillId="0" borderId="3" xfId="45" applyNumberFormat="1" applyFont="1" applyFill="1" applyBorder="1" applyAlignment="1">
      <alignment vertical="center"/>
    </xf>
    <xf numFmtId="0" fontId="16" fillId="0" borderId="0" xfId="0" applyFont="1" applyFill="1" applyBorder="1" applyAlignment="1">
      <alignment horizontal="left" vertical="center" indent="6"/>
    </xf>
    <xf numFmtId="0" fontId="16" fillId="0" borderId="4" xfId="0" applyFont="1" applyFill="1" applyBorder="1" applyAlignment="1">
      <alignment horizontal="left" vertical="center" indent="2"/>
    </xf>
    <xf numFmtId="178" fontId="10" fillId="0" borderId="5" xfId="45" applyNumberFormat="1" applyFont="1" applyFill="1" applyBorder="1" applyAlignment="1">
      <alignment vertical="center"/>
    </xf>
    <xf numFmtId="0" fontId="10" fillId="0" borderId="6" xfId="0" applyFont="1" applyFill="1" applyBorder="1" applyAlignment="1">
      <alignment vertical="center" wrapText="1"/>
    </xf>
    <xf numFmtId="0" fontId="12" fillId="0" borderId="0" xfId="0" applyFont="1"/>
    <xf numFmtId="0" fontId="6" fillId="0" borderId="0" xfId="62" applyFont="1" applyFill="1" applyAlignment="1">
      <alignment vertical="center"/>
    </xf>
    <xf numFmtId="0" fontId="8" fillId="0" borderId="0" xfId="62" applyFont="1" applyFill="1" applyAlignment="1">
      <alignment horizontal="center" vertical="center" wrapText="1"/>
    </xf>
    <xf numFmtId="0" fontId="16" fillId="0" borderId="4" xfId="32" applyFont="1" applyFill="1" applyBorder="1" applyAlignment="1">
      <alignment vertical="center" wrapText="1"/>
    </xf>
    <xf numFmtId="176" fontId="10" fillId="0" borderId="4" xfId="32" applyNumberFormat="1" applyFont="1" applyFill="1" applyBorder="1" applyAlignment="1">
      <alignment horizontal="right"/>
    </xf>
    <xf numFmtId="0" fontId="12" fillId="0" borderId="1" xfId="62" applyFont="1" applyFill="1" applyBorder="1" applyAlignment="1">
      <alignment horizontal="center" vertical="center"/>
    </xf>
    <xf numFmtId="0" fontId="12" fillId="0" borderId="2" xfId="62" applyFont="1" applyFill="1" applyBorder="1" applyAlignment="1">
      <alignment horizontal="center" vertical="center"/>
    </xf>
    <xf numFmtId="178" fontId="14" fillId="0" borderId="0" xfId="0" applyNumberFormat="1" applyFont="1" applyFill="1" applyBorder="1" applyAlignment="1">
      <alignment horizontal="center" vertical="center"/>
    </xf>
    <xf numFmtId="178" fontId="14" fillId="0" borderId="7" xfId="0" applyNumberFormat="1" applyFont="1" applyFill="1" applyBorder="1" applyAlignment="1">
      <alignment horizontal="right" vertical="center"/>
    </xf>
    <xf numFmtId="0" fontId="14" fillId="0" borderId="0" xfId="0" applyFont="1" applyFill="1" applyBorder="1" applyAlignment="1">
      <alignment vertical="center" wrapText="1"/>
    </xf>
    <xf numFmtId="178" fontId="14" fillId="0" borderId="3" xfId="0" applyNumberFormat="1" applyFont="1" applyFill="1" applyBorder="1" applyAlignment="1">
      <alignment horizontal="right" vertical="center"/>
    </xf>
    <xf numFmtId="0" fontId="10" fillId="0" borderId="0" xfId="0" applyFont="1" applyFill="1" applyBorder="1" applyAlignment="1">
      <alignment horizontal="left" vertical="center" wrapText="1" indent="2"/>
    </xf>
    <xf numFmtId="0" fontId="10" fillId="0" borderId="4" xfId="0" applyFont="1" applyFill="1" applyBorder="1" applyAlignment="1">
      <alignment horizontal="left" vertical="center" wrapText="1" indent="2"/>
    </xf>
    <xf numFmtId="178" fontId="10" fillId="0" borderId="5" xfId="0" applyNumberFormat="1" applyFont="1" applyFill="1" applyBorder="1" applyAlignment="1">
      <alignment horizontal="right" vertical="center"/>
    </xf>
    <xf numFmtId="0" fontId="16" fillId="0" borderId="0" xfId="0" applyFont="1" applyFill="1" applyBorder="1" applyAlignment="1">
      <alignment vertical="center" wrapText="1"/>
    </xf>
    <xf numFmtId="178" fontId="10" fillId="0" borderId="0" xfId="0" applyNumberFormat="1" applyFont="1" applyFill="1" applyBorder="1" applyAlignment="1">
      <alignment vertical="center" wrapText="1"/>
    </xf>
    <xf numFmtId="0" fontId="16" fillId="0" borderId="0" xfId="62" applyFont="1" applyFill="1" applyAlignment="1">
      <alignment horizontal="left" vertical="top" wrapText="1" indent="2"/>
    </xf>
    <xf numFmtId="0" fontId="12" fillId="0" borderId="0" xfId="0" applyFont="1" applyFill="1"/>
    <xf numFmtId="0" fontId="6" fillId="0" borderId="0" xfId="32" applyFont="1" applyFill="1" applyAlignment="1">
      <alignment vertical="center"/>
    </xf>
    <xf numFmtId="0" fontId="8" fillId="0" borderId="0" xfId="32" applyFont="1" applyFill="1" applyBorder="1" applyAlignment="1">
      <alignment horizontal="center" vertical="center" wrapText="1"/>
    </xf>
    <xf numFmtId="0" fontId="16" fillId="0" borderId="0" xfId="32" applyFont="1" applyFill="1" applyAlignment="1">
      <alignment vertical="center"/>
    </xf>
    <xf numFmtId="0" fontId="18" fillId="0" borderId="1" xfId="0" applyFont="1" applyFill="1" applyBorder="1" applyAlignment="1">
      <alignment horizontal="center" vertical="center" wrapText="1"/>
    </xf>
    <xf numFmtId="0" fontId="12" fillId="0" borderId="8" xfId="32" applyFont="1" applyFill="1" applyBorder="1" applyAlignment="1">
      <alignment horizontal="center" vertical="center" wrapText="1"/>
    </xf>
    <xf numFmtId="0" fontId="12" fillId="0" borderId="2" xfId="32" applyFont="1" applyFill="1" applyBorder="1" applyAlignment="1">
      <alignment horizontal="center" vertical="center" wrapText="1"/>
    </xf>
    <xf numFmtId="0" fontId="14" fillId="0" borderId="0" xfId="0" applyFont="1" applyFill="1" applyBorder="1" applyAlignment="1">
      <alignment horizontal="center" vertical="center"/>
    </xf>
    <xf numFmtId="178" fontId="16" fillId="0" borderId="9" xfId="0" applyNumberFormat="1" applyFont="1" applyFill="1" applyBorder="1" applyAlignment="1">
      <alignment horizontal="right" vertical="center"/>
    </xf>
    <xf numFmtId="178" fontId="16" fillId="0" borderId="0" xfId="0" applyNumberFormat="1" applyFont="1" applyFill="1" applyBorder="1" applyAlignment="1">
      <alignment horizontal="right" vertical="center"/>
    </xf>
    <xf numFmtId="0" fontId="14"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wrapText="1" indent="2"/>
    </xf>
    <xf numFmtId="0" fontId="10" fillId="0" borderId="0" xfId="0" applyNumberFormat="1" applyFont="1" applyFill="1" applyBorder="1" applyAlignment="1">
      <alignment horizontal="left" vertical="center" wrapText="1" indent="4"/>
    </xf>
    <xf numFmtId="0" fontId="10" fillId="0" borderId="4" xfId="0" applyNumberFormat="1" applyFont="1" applyFill="1" applyBorder="1" applyAlignment="1">
      <alignment horizontal="left" vertical="center" wrapText="1" indent="4"/>
    </xf>
    <xf numFmtId="178" fontId="16" fillId="0" borderId="10" xfId="0" applyNumberFormat="1" applyFont="1" applyFill="1" applyBorder="1" applyAlignment="1">
      <alignment horizontal="right" vertical="center"/>
    </xf>
    <xf numFmtId="178" fontId="16" fillId="0" borderId="4" xfId="0" applyNumberFormat="1" applyFont="1" applyFill="1" applyBorder="1" applyAlignment="1">
      <alignment horizontal="right" vertical="center"/>
    </xf>
    <xf numFmtId="0" fontId="16" fillId="0" borderId="0" xfId="0" applyNumberFormat="1" applyFont="1" applyFill="1" applyAlignment="1">
      <alignment horizontal="left" vertical="center" wrapText="1"/>
    </xf>
    <xf numFmtId="0" fontId="10" fillId="0" borderId="0" xfId="0" applyNumberFormat="1" applyFont="1" applyFill="1" applyAlignment="1">
      <alignment horizontal="left" vertical="center" wrapText="1"/>
    </xf>
    <xf numFmtId="0" fontId="12" fillId="0" borderId="0" xfId="58" applyFont="1" applyFill="1" applyBorder="1" applyAlignment="1"/>
    <xf numFmtId="0" fontId="1" fillId="2" borderId="0" xfId="58" applyFont="1" applyFill="1" applyBorder="1" applyAlignment="1"/>
    <xf numFmtId="0" fontId="1" fillId="0" borderId="0" xfId="58" applyFont="1" applyFill="1" applyBorder="1" applyAlignment="1"/>
    <xf numFmtId="0" fontId="8" fillId="0" borderId="0" xfId="32" applyFont="1" applyFill="1" applyAlignment="1">
      <alignment horizontal="center" vertical="center" wrapText="1"/>
    </xf>
    <xf numFmtId="0" fontId="8" fillId="0" borderId="0" xfId="32" applyFont="1" applyFill="1" applyAlignment="1">
      <alignment horizontal="center" vertical="center"/>
    </xf>
    <xf numFmtId="0" fontId="16" fillId="0" borderId="0" xfId="32" applyFont="1" applyFill="1" applyAlignment="1">
      <alignment horizontal="right" vertical="center"/>
    </xf>
    <xf numFmtId="176" fontId="16" fillId="0" borderId="0" xfId="32" applyNumberFormat="1" applyFont="1" applyFill="1" applyAlignment="1">
      <alignment horizontal="right" vertical="center"/>
    </xf>
    <xf numFmtId="0" fontId="12" fillId="0" borderId="1" xfId="32" applyFont="1" applyFill="1" applyBorder="1" applyAlignment="1">
      <alignment horizontal="center" vertical="center" wrapText="1"/>
    </xf>
    <xf numFmtId="176" fontId="12" fillId="0" borderId="1" xfId="32" applyNumberFormat="1" applyFont="1" applyFill="1" applyBorder="1" applyAlignment="1">
      <alignment horizontal="center" vertical="center" wrapText="1"/>
    </xf>
    <xf numFmtId="0" fontId="17" fillId="0" borderId="0" xfId="32" applyFont="1" applyFill="1" applyBorder="1" applyAlignment="1">
      <alignment horizontal="left" vertical="center" wrapText="1"/>
    </xf>
    <xf numFmtId="178" fontId="19" fillId="0" borderId="11" xfId="32" applyNumberFormat="1" applyFont="1" applyFill="1" applyBorder="1" applyAlignment="1">
      <alignment horizontal="right" vertical="center" wrapText="1"/>
    </xf>
    <xf numFmtId="178" fontId="17" fillId="0" borderId="9" xfId="32" applyNumberFormat="1" applyFont="1" applyFill="1" applyBorder="1" applyAlignment="1">
      <alignment horizontal="right" vertical="center" wrapText="1"/>
    </xf>
    <xf numFmtId="178" fontId="17" fillId="0" borderId="11" xfId="20" applyNumberFormat="1" applyFont="1" applyFill="1" applyBorder="1" applyAlignment="1">
      <alignment horizontal="right" vertical="center"/>
    </xf>
    <xf numFmtId="10" fontId="17" fillId="0" borderId="0" xfId="20" applyNumberFormat="1" applyFont="1" applyFill="1" applyBorder="1" applyAlignment="1">
      <alignment horizontal="right" vertical="center"/>
    </xf>
    <xf numFmtId="1" fontId="17" fillId="0" borderId="0" xfId="32" applyNumberFormat="1" applyFont="1" applyFill="1" applyBorder="1" applyAlignment="1">
      <alignment horizontal="left" vertical="center" wrapText="1"/>
    </xf>
    <xf numFmtId="178" fontId="19" fillId="0" borderId="9" xfId="32" applyNumberFormat="1" applyFont="1" applyFill="1" applyBorder="1" applyAlignment="1">
      <alignment horizontal="right" vertical="center" wrapText="1"/>
    </xf>
    <xf numFmtId="178" fontId="17" fillId="0" borderId="9" xfId="20" applyNumberFormat="1" applyFont="1" applyFill="1" applyBorder="1" applyAlignment="1">
      <alignment horizontal="right" vertical="center"/>
    </xf>
    <xf numFmtId="0" fontId="16" fillId="0" borderId="0" xfId="32" applyFont="1" applyFill="1" applyBorder="1" applyAlignment="1">
      <alignment vertical="center" wrapText="1"/>
    </xf>
    <xf numFmtId="178" fontId="20" fillId="0" borderId="9" xfId="32" applyNumberFormat="1" applyFont="1" applyFill="1" applyBorder="1" applyAlignment="1">
      <alignment horizontal="right" vertical="center" wrapText="1"/>
    </xf>
    <xf numFmtId="178" fontId="16" fillId="0" borderId="9" xfId="32" applyNumberFormat="1" applyFont="1" applyFill="1" applyBorder="1" applyAlignment="1">
      <alignment horizontal="right" vertical="center" wrapText="1"/>
    </xf>
    <xf numFmtId="178" fontId="16" fillId="0" borderId="9" xfId="20" applyNumberFormat="1" applyFont="1" applyFill="1" applyBorder="1" applyAlignment="1">
      <alignment horizontal="right" vertical="center"/>
    </xf>
    <xf numFmtId="10" fontId="16" fillId="0" borderId="0" xfId="20" applyNumberFormat="1" applyFont="1" applyFill="1" applyBorder="1" applyAlignment="1">
      <alignment horizontal="right" vertical="center"/>
    </xf>
    <xf numFmtId="178" fontId="20" fillId="0" borderId="9" xfId="20" applyNumberFormat="1" applyFont="1" applyFill="1" applyBorder="1" applyAlignment="1">
      <alignment horizontal="right" vertical="center"/>
    </xf>
    <xf numFmtId="0" fontId="17" fillId="0" borderId="0" xfId="32" applyFont="1" applyFill="1" applyBorder="1" applyAlignment="1">
      <alignment vertical="center" wrapText="1"/>
    </xf>
    <xf numFmtId="178" fontId="19" fillId="0" borderId="9" xfId="20" applyNumberFormat="1" applyFont="1" applyFill="1" applyBorder="1" applyAlignment="1">
      <alignment horizontal="right" vertical="center"/>
    </xf>
    <xf numFmtId="1" fontId="16" fillId="0" borderId="0" xfId="32" applyNumberFormat="1" applyFont="1" applyFill="1" applyBorder="1" applyAlignment="1">
      <alignment vertical="center" wrapText="1"/>
    </xf>
    <xf numFmtId="178" fontId="19" fillId="0" borderId="9" xfId="32" applyNumberFormat="1" applyFont="1" applyFill="1" applyBorder="1" applyAlignment="1">
      <alignment horizontal="right" vertical="center"/>
    </xf>
    <xf numFmtId="178" fontId="17" fillId="0" borderId="9" xfId="32" applyNumberFormat="1" applyFont="1" applyFill="1" applyBorder="1" applyAlignment="1">
      <alignment horizontal="right" vertical="center"/>
    </xf>
    <xf numFmtId="0" fontId="16" fillId="0" borderId="0" xfId="32" applyFont="1" applyFill="1" applyBorder="1" applyAlignment="1">
      <alignment horizontal="left" vertical="center" wrapText="1" indent="2"/>
    </xf>
    <xf numFmtId="178" fontId="20" fillId="0" borderId="9" xfId="32" applyNumberFormat="1" applyFont="1" applyFill="1" applyBorder="1" applyAlignment="1">
      <alignment horizontal="right" vertical="center"/>
    </xf>
    <xf numFmtId="178" fontId="20" fillId="0" borderId="9" xfId="30" applyNumberFormat="1" applyFont="1" applyFill="1" applyBorder="1" applyAlignment="1">
      <alignment horizontal="right" vertical="center"/>
    </xf>
    <xf numFmtId="178" fontId="16" fillId="0" borderId="9" xfId="32" applyNumberFormat="1" applyFont="1" applyFill="1" applyBorder="1" applyAlignment="1">
      <alignment horizontal="right" vertical="center"/>
    </xf>
    <xf numFmtId="0" fontId="17" fillId="0" borderId="0" xfId="57" applyFont="1" applyFill="1" applyBorder="1" applyAlignment="1">
      <alignment horizontal="left" vertical="center"/>
    </xf>
    <xf numFmtId="0" fontId="16" fillId="0" borderId="0" xfId="57" applyFont="1" applyFill="1" applyBorder="1" applyAlignment="1">
      <alignment horizontal="left" vertical="center" wrapText="1" indent="2"/>
    </xf>
    <xf numFmtId="178" fontId="16" fillId="0" borderId="9" xfId="32" applyNumberFormat="1" applyFont="1" applyFill="1" applyBorder="1" applyAlignment="1">
      <alignment vertical="center"/>
    </xf>
    <xf numFmtId="0" fontId="16" fillId="0" borderId="0" xfId="58" applyFont="1" applyFill="1" applyBorder="1" applyAlignment="1"/>
    <xf numFmtId="0" fontId="17" fillId="0" borderId="4" xfId="12" applyFont="1" applyFill="1" applyBorder="1" applyAlignment="1">
      <alignment horizontal="center" vertical="center" wrapText="1"/>
    </xf>
    <xf numFmtId="178" fontId="19" fillId="0" borderId="10" xfId="32" applyNumberFormat="1" applyFont="1" applyFill="1" applyBorder="1" applyAlignment="1">
      <alignment horizontal="right" vertical="center" wrapText="1"/>
    </xf>
    <xf numFmtId="10" fontId="19" fillId="0" borderId="10" xfId="32" applyNumberFormat="1" applyFont="1" applyFill="1" applyBorder="1" applyAlignment="1">
      <alignment horizontal="right" vertical="center" wrapText="1"/>
    </xf>
    <xf numFmtId="0" fontId="16" fillId="0" borderId="0" xfId="57" applyFont="1" applyFill="1" applyBorder="1" applyAlignment="1">
      <alignment horizontal="left" vertical="center" wrapText="1"/>
    </xf>
    <xf numFmtId="0" fontId="6" fillId="0" borderId="0" xfId="58" applyFont="1" applyFill="1" applyBorder="1" applyAlignment="1"/>
    <xf numFmtId="0" fontId="8" fillId="0" borderId="0" xfId="9" applyFont="1" applyFill="1" applyAlignment="1">
      <alignment horizontal="center" vertical="center" wrapText="1"/>
    </xf>
    <xf numFmtId="0" fontId="16" fillId="0" borderId="0" xfId="57" applyFont="1" applyFill="1" applyBorder="1" applyAlignment="1">
      <alignment horizontal="left" vertical="center"/>
    </xf>
    <xf numFmtId="0" fontId="12" fillId="0" borderId="1" xfId="57" applyFont="1" applyFill="1" applyBorder="1" applyAlignment="1">
      <alignment horizontal="center" vertical="center"/>
    </xf>
    <xf numFmtId="0" fontId="12" fillId="0" borderId="8" xfId="57" applyFont="1" applyFill="1" applyBorder="1" applyAlignment="1">
      <alignment horizontal="center" vertical="center" wrapText="1"/>
    </xf>
    <xf numFmtId="0" fontId="12" fillId="0" borderId="1" xfId="57" applyFont="1" applyFill="1" applyBorder="1" applyAlignment="1">
      <alignment horizontal="center" vertical="center" wrapText="1"/>
    </xf>
    <xf numFmtId="180" fontId="16" fillId="0" borderId="11" xfId="57" applyNumberFormat="1" applyFont="1" applyFill="1" applyBorder="1" applyAlignment="1">
      <alignment horizontal="right" vertical="center"/>
    </xf>
    <xf numFmtId="178" fontId="16" fillId="0" borderId="3" xfId="57" applyNumberFormat="1" applyFont="1" applyFill="1" applyBorder="1" applyAlignment="1">
      <alignment horizontal="right" vertical="center"/>
    </xf>
    <xf numFmtId="0" fontId="16" fillId="0" borderId="0" xfId="57" applyFont="1" applyFill="1" applyBorder="1" applyAlignment="1">
      <alignment horizontal="left" vertical="center" indent="2"/>
    </xf>
    <xf numFmtId="180" fontId="16" fillId="0" borderId="9" xfId="57" applyNumberFormat="1" applyFont="1" applyFill="1" applyBorder="1" applyAlignment="1">
      <alignment horizontal="right" vertical="center"/>
    </xf>
    <xf numFmtId="0" fontId="16" fillId="0" borderId="3" xfId="57" applyFont="1" applyFill="1" applyBorder="1" applyAlignment="1">
      <alignment vertical="center"/>
    </xf>
    <xf numFmtId="0" fontId="16" fillId="0" borderId="3" xfId="57" applyFont="1" applyFill="1" applyBorder="1" applyAlignment="1">
      <alignment horizontal="left" vertical="center" indent="2"/>
    </xf>
    <xf numFmtId="178" fontId="16" fillId="0" borderId="9" xfId="38" applyNumberFormat="1" applyFont="1" applyFill="1" applyBorder="1" applyAlignment="1">
      <alignment vertical="center"/>
    </xf>
    <xf numFmtId="177" fontId="16" fillId="0" borderId="9" xfId="20" applyNumberFormat="1" applyFont="1" applyFill="1" applyBorder="1" applyAlignment="1">
      <alignment vertical="center"/>
    </xf>
    <xf numFmtId="180" fontId="17" fillId="0" borderId="3" xfId="57" applyNumberFormat="1" applyFont="1" applyFill="1" applyBorder="1" applyAlignment="1">
      <alignment vertical="center"/>
    </xf>
    <xf numFmtId="176" fontId="16" fillId="0" borderId="3" xfId="57" applyNumberFormat="1" applyFont="1" applyFill="1" applyBorder="1" applyAlignment="1">
      <alignment horizontal="center" vertical="center"/>
    </xf>
    <xf numFmtId="180" fontId="16" fillId="0" borderId="3" xfId="57" applyNumberFormat="1" applyFont="1" applyFill="1" applyBorder="1" applyAlignment="1">
      <alignment vertical="center"/>
    </xf>
    <xf numFmtId="0" fontId="6" fillId="0" borderId="3" xfId="58" applyFont="1" applyFill="1" applyBorder="1" applyAlignment="1"/>
    <xf numFmtId="0" fontId="17" fillId="0" borderId="4" xfId="57" applyFont="1" applyFill="1" applyBorder="1" applyAlignment="1">
      <alignment horizontal="center" vertical="center"/>
    </xf>
    <xf numFmtId="180" fontId="17" fillId="0" borderId="10" xfId="57" applyNumberFormat="1" applyFont="1" applyFill="1" applyBorder="1" applyAlignment="1">
      <alignment horizontal="right" vertical="center"/>
    </xf>
    <xf numFmtId="0" fontId="17" fillId="0" borderId="10" xfId="57" applyFont="1" applyFill="1" applyBorder="1" applyAlignment="1">
      <alignment horizontal="center" vertical="center"/>
    </xf>
    <xf numFmtId="180" fontId="17" fillId="0" borderId="4" xfId="57" applyNumberFormat="1" applyFont="1" applyFill="1" applyBorder="1" applyAlignment="1">
      <alignment vertical="center"/>
    </xf>
    <xf numFmtId="10" fontId="1" fillId="0" borderId="0" xfId="58" applyNumberFormat="1" applyFont="1" applyFill="1" applyBorder="1" applyAlignment="1"/>
    <xf numFmtId="0" fontId="12" fillId="0" borderId="1" xfId="58" applyFont="1" applyFill="1" applyBorder="1" applyAlignment="1">
      <alignment horizontal="center" vertical="center" wrapText="1"/>
    </xf>
    <xf numFmtId="0" fontId="12" fillId="0" borderId="2" xfId="58" applyFont="1" applyFill="1" applyBorder="1" applyAlignment="1">
      <alignment horizontal="center" vertical="center" wrapText="1"/>
    </xf>
    <xf numFmtId="176" fontId="12" fillId="0" borderId="2" xfId="32" applyNumberFormat="1" applyFont="1" applyFill="1" applyBorder="1" applyAlignment="1">
      <alignment horizontal="center" vertical="center" wrapText="1"/>
    </xf>
    <xf numFmtId="10" fontId="12" fillId="0" borderId="0" xfId="58" applyNumberFormat="1" applyFont="1" applyFill="1" applyBorder="1" applyAlignment="1"/>
    <xf numFmtId="0" fontId="17" fillId="0" borderId="0" xfId="61" applyFont="1" applyFill="1" applyBorder="1" applyAlignment="1">
      <alignment horizontal="left" vertical="center" wrapText="1"/>
    </xf>
    <xf numFmtId="178" fontId="17" fillId="0" borderId="11" xfId="58" applyNumberFormat="1" applyFont="1" applyFill="1" applyBorder="1" applyAlignment="1">
      <alignment horizontal="right" vertical="center"/>
    </xf>
    <xf numFmtId="10" fontId="17" fillId="0" borderId="11" xfId="58" applyNumberFormat="1" applyFont="1" applyFill="1" applyBorder="1" applyAlignment="1">
      <alignment vertical="center"/>
    </xf>
    <xf numFmtId="10" fontId="17" fillId="0" borderId="0" xfId="58" applyNumberFormat="1" applyFont="1" applyFill="1" applyBorder="1" applyAlignment="1">
      <alignment vertical="center"/>
    </xf>
    <xf numFmtId="0" fontId="16" fillId="0" borderId="0" xfId="61" applyFont="1" applyFill="1" applyBorder="1" applyAlignment="1">
      <alignment horizontal="left" vertical="center" wrapText="1"/>
    </xf>
    <xf numFmtId="178" fontId="21" fillId="0" borderId="9" xfId="0" applyNumberFormat="1" applyFont="1" applyFill="1" applyBorder="1" applyAlignment="1">
      <alignment vertical="center" wrapText="1"/>
    </xf>
    <xf numFmtId="10" fontId="16" fillId="0" borderId="9" xfId="58" applyNumberFormat="1" applyFont="1" applyFill="1" applyBorder="1" applyAlignment="1">
      <alignment vertical="center"/>
    </xf>
    <xf numFmtId="10" fontId="21" fillId="0" borderId="3" xfId="0" applyNumberFormat="1" applyFont="1" applyFill="1" applyBorder="1" applyAlignment="1">
      <alignment vertical="center" wrapText="1"/>
    </xf>
    <xf numFmtId="0" fontId="16" fillId="0" borderId="0" xfId="58" applyFont="1" applyFill="1" applyBorder="1" applyAlignment="1">
      <alignment horizontal="left" vertical="center" indent="2"/>
    </xf>
    <xf numFmtId="10" fontId="16" fillId="0" borderId="0" xfId="58" applyNumberFormat="1" applyFont="1" applyFill="1" applyBorder="1" applyAlignment="1">
      <alignment vertical="center"/>
    </xf>
    <xf numFmtId="0" fontId="16" fillId="0" borderId="0" xfId="58" applyFont="1" applyFill="1" applyBorder="1" applyAlignment="1">
      <alignment horizontal="left" vertical="center" indent="4"/>
    </xf>
    <xf numFmtId="0" fontId="16" fillId="0" borderId="0" xfId="58" applyFont="1" applyFill="1" applyBorder="1" applyAlignment="1">
      <alignment horizontal="left" vertical="center" wrapText="1" indent="4"/>
    </xf>
    <xf numFmtId="178" fontId="17" fillId="0" borderId="9" xfId="58" applyNumberFormat="1" applyFont="1" applyFill="1" applyBorder="1" applyAlignment="1">
      <alignment horizontal="right" vertical="center"/>
    </xf>
    <xf numFmtId="0" fontId="16" fillId="0" borderId="9" xfId="58" applyFont="1" applyFill="1" applyBorder="1" applyAlignment="1"/>
    <xf numFmtId="178" fontId="16" fillId="0" borderId="9" xfId="58" applyNumberFormat="1" applyFont="1" applyFill="1" applyBorder="1" applyAlignment="1">
      <alignment horizontal="right" vertical="center"/>
    </xf>
    <xf numFmtId="0" fontId="14" fillId="0" borderId="0" xfId="61" applyFont="1" applyFill="1" applyBorder="1" applyAlignment="1">
      <alignment horizontal="left" vertical="center" wrapText="1"/>
    </xf>
    <xf numFmtId="0" fontId="17" fillId="0" borderId="4" xfId="60" applyFont="1" applyFill="1" applyBorder="1" applyAlignment="1">
      <alignment horizontal="center" vertical="center" wrapText="1"/>
    </xf>
    <xf numFmtId="178" fontId="17" fillId="0" borderId="10" xfId="58" applyNumberFormat="1" applyFont="1" applyFill="1" applyBorder="1" applyAlignment="1">
      <alignment horizontal="right" vertical="center"/>
    </xf>
    <xf numFmtId="0" fontId="16" fillId="0" borderId="10" xfId="58" applyFont="1" applyFill="1" applyBorder="1" applyAlignment="1"/>
    <xf numFmtId="10" fontId="17" fillId="0" borderId="10" xfId="58" applyNumberFormat="1" applyFont="1" applyFill="1" applyBorder="1" applyAlignment="1">
      <alignment horizontal="right" vertical="center"/>
    </xf>
    <xf numFmtId="176" fontId="16" fillId="0" borderId="0" xfId="32" applyNumberFormat="1" applyFont="1" applyFill="1" applyBorder="1" applyAlignment="1" applyProtection="1">
      <alignment vertical="center"/>
      <protection locked="0"/>
    </xf>
    <xf numFmtId="176" fontId="12" fillId="0" borderId="0" xfId="32" applyNumberFormat="1" applyFont="1" applyFill="1" applyBorder="1" applyAlignment="1">
      <alignment horizontal="center" vertical="center" wrapText="1"/>
    </xf>
    <xf numFmtId="178" fontId="19" fillId="0" borderId="11" xfId="19" applyNumberFormat="1" applyFont="1" applyFill="1" applyBorder="1" applyAlignment="1">
      <alignment horizontal="right" vertical="center"/>
    </xf>
    <xf numFmtId="10" fontId="19" fillId="0" borderId="11" xfId="20" applyNumberFormat="1" applyFont="1" applyFill="1" applyBorder="1" applyAlignment="1">
      <alignment horizontal="right" vertical="center"/>
    </xf>
    <xf numFmtId="10" fontId="19" fillId="0" borderId="0" xfId="20" applyNumberFormat="1" applyFont="1" applyFill="1" applyBorder="1" applyAlignment="1">
      <alignment horizontal="right" vertical="center"/>
    </xf>
    <xf numFmtId="179" fontId="19" fillId="0" borderId="0" xfId="20" applyNumberFormat="1" applyFont="1" applyFill="1" applyBorder="1" applyAlignment="1">
      <alignment horizontal="right" vertical="center"/>
    </xf>
    <xf numFmtId="10" fontId="19" fillId="0" borderId="9" xfId="20" applyNumberFormat="1" applyFont="1" applyFill="1" applyBorder="1" applyAlignment="1">
      <alignment horizontal="right" vertical="center"/>
    </xf>
    <xf numFmtId="178" fontId="22" fillId="0" borderId="12" xfId="0" applyNumberFormat="1" applyFont="1" applyFill="1" applyBorder="1" applyAlignment="1">
      <alignment horizontal="right" vertical="center"/>
    </xf>
    <xf numFmtId="10" fontId="20" fillId="0" borderId="9" xfId="20" applyNumberFormat="1" applyFont="1" applyFill="1" applyBorder="1" applyAlignment="1">
      <alignment horizontal="right" vertical="center"/>
    </xf>
    <xf numFmtId="10" fontId="20" fillId="0" borderId="0" xfId="20" applyNumberFormat="1" applyFont="1" applyFill="1" applyBorder="1" applyAlignment="1">
      <alignment horizontal="right" vertical="center"/>
    </xf>
    <xf numFmtId="179" fontId="20" fillId="0" borderId="0" xfId="20" applyNumberFormat="1" applyFont="1" applyFill="1" applyBorder="1" applyAlignment="1">
      <alignment horizontal="right" vertical="center"/>
    </xf>
    <xf numFmtId="10" fontId="20" fillId="0" borderId="0" xfId="32" applyNumberFormat="1" applyFont="1" applyFill="1" applyBorder="1" applyAlignment="1" applyProtection="1">
      <alignment horizontal="right" vertical="center"/>
      <protection locked="0"/>
    </xf>
    <xf numFmtId="179" fontId="20" fillId="0" borderId="0" xfId="32" applyNumberFormat="1" applyFont="1" applyFill="1" applyBorder="1" applyAlignment="1" applyProtection="1">
      <alignment horizontal="right" vertical="center"/>
      <protection locked="0"/>
    </xf>
    <xf numFmtId="10" fontId="19" fillId="0" borderId="0" xfId="32" applyNumberFormat="1" applyFont="1" applyFill="1" applyBorder="1" applyAlignment="1" applyProtection="1">
      <alignment horizontal="right" vertical="center"/>
      <protection locked="0"/>
    </xf>
    <xf numFmtId="179" fontId="19" fillId="0" borderId="0" xfId="32" applyNumberFormat="1" applyFont="1" applyFill="1" applyBorder="1" applyAlignment="1" applyProtection="1">
      <alignment horizontal="right" vertical="center"/>
      <protection locked="0"/>
    </xf>
    <xf numFmtId="0" fontId="20" fillId="0" borderId="0" xfId="20" applyNumberFormat="1" applyFont="1" applyFill="1" applyBorder="1" applyAlignment="1">
      <alignment horizontal="right" vertical="center"/>
    </xf>
    <xf numFmtId="0" fontId="22" fillId="0" borderId="12" xfId="59" applyNumberFormat="1" applyFont="1" applyFill="1" applyBorder="1" applyAlignment="1">
      <alignment horizontal="right" vertical="center"/>
    </xf>
    <xf numFmtId="0" fontId="19" fillId="0" borderId="0" xfId="32" applyNumberFormat="1" applyFont="1" applyFill="1" applyBorder="1" applyAlignment="1" applyProtection="1">
      <alignment horizontal="right" vertical="center"/>
      <protection locked="0"/>
    </xf>
    <xf numFmtId="0" fontId="20" fillId="0" borderId="0" xfId="32" applyNumberFormat="1" applyFont="1" applyFill="1" applyBorder="1" applyAlignment="1" applyProtection="1">
      <alignment horizontal="right" vertical="center"/>
      <protection locked="0"/>
    </xf>
    <xf numFmtId="10" fontId="20" fillId="0" borderId="9" xfId="20" applyNumberFormat="1" applyFont="1" applyFill="1" applyBorder="1" applyAlignment="1">
      <alignment vertical="center"/>
    </xf>
    <xf numFmtId="10" fontId="20" fillId="0" borderId="0" xfId="32" applyNumberFormat="1" applyFont="1" applyFill="1" applyBorder="1" applyAlignment="1" applyProtection="1">
      <alignment vertical="center"/>
      <protection locked="0"/>
    </xf>
    <xf numFmtId="0" fontId="20" fillId="0" borderId="0" xfId="32" applyNumberFormat="1" applyFont="1" applyFill="1" applyBorder="1" applyAlignment="1" applyProtection="1">
      <alignment vertical="center"/>
      <protection locked="0"/>
    </xf>
    <xf numFmtId="10" fontId="19" fillId="0" borderId="10" xfId="32" applyNumberFormat="1" applyFont="1" applyFill="1" applyBorder="1" applyAlignment="1" applyProtection="1">
      <alignment horizontal="right" vertical="center"/>
      <protection locked="0"/>
    </xf>
    <xf numFmtId="10" fontId="19" fillId="0" borderId="4" xfId="32" applyNumberFormat="1" applyFont="1" applyFill="1" applyBorder="1" applyAlignment="1" applyProtection="1">
      <alignment horizontal="right" vertical="center"/>
      <protection locked="0"/>
    </xf>
    <xf numFmtId="0" fontId="20" fillId="0" borderId="0" xfId="32" applyNumberFormat="1" applyFont="1" applyFill="1" applyBorder="1" applyAlignment="1">
      <alignment horizontal="center" vertical="center" wrapText="1"/>
    </xf>
    <xf numFmtId="0" fontId="16" fillId="0" borderId="0" xfId="57" applyFont="1" applyFill="1" applyAlignment="1">
      <alignment horizontal="left" vertical="center" wrapText="1"/>
    </xf>
    <xf numFmtId="0" fontId="12" fillId="0" borderId="2" xfId="57" applyFont="1" applyFill="1" applyBorder="1" applyAlignment="1">
      <alignment horizontal="center" vertical="center" wrapText="1"/>
    </xf>
    <xf numFmtId="178" fontId="16" fillId="0" borderId="3" xfId="58" applyNumberFormat="1" applyFont="1" applyFill="1" applyBorder="1" applyAlignment="1">
      <alignment horizontal="right" vertical="center"/>
    </xf>
    <xf numFmtId="178" fontId="17" fillId="0" borderId="4" xfId="57" applyNumberFormat="1" applyFont="1" applyFill="1" applyBorder="1" applyAlignment="1">
      <alignment horizontal="right" vertical="center"/>
    </xf>
    <xf numFmtId="0" fontId="5" fillId="0" borderId="0" xfId="0" applyFont="1" applyFill="1" applyBorder="1" applyAlignment="1"/>
    <xf numFmtId="0" fontId="23" fillId="0" borderId="0" xfId="0" applyFont="1" applyFill="1" applyBorder="1" applyAlignment="1">
      <alignment horizontal="distributed"/>
    </xf>
    <xf numFmtId="0" fontId="24" fillId="0" borderId="0" xfId="0" applyFont="1" applyFill="1" applyBorder="1" applyAlignment="1"/>
    <xf numFmtId="0" fontId="25" fillId="0" borderId="0" xfId="0" applyFont="1" applyFill="1" applyBorder="1" applyAlignment="1">
      <alignment horizontal="center"/>
    </xf>
    <xf numFmtId="0" fontId="23" fillId="0" borderId="0" xfId="0" applyFont="1" applyFill="1" applyBorder="1" applyAlignment="1">
      <alignment horizontal="left"/>
    </xf>
    <xf numFmtId="0" fontId="26" fillId="0" borderId="0" xfId="0" applyFont="1" applyFill="1" applyAlignment="1">
      <alignment horizontal="center" vertical="center" wrapText="1"/>
    </xf>
    <xf numFmtId="0" fontId="27" fillId="0" borderId="0" xfId="0" applyFont="1" applyFill="1" applyBorder="1" applyAlignment="1">
      <alignment horizontal="center"/>
    </xf>
    <xf numFmtId="0" fontId="28" fillId="0" borderId="0" xfId="0" applyFont="1" applyFill="1" applyBorder="1" applyAlignment="1">
      <alignment horizont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2006年预算报人大表格（八张快报数） 2 2" xfId="9"/>
    <cellStyle name="60% - 强调文字颜色 3" xfId="10" builtinId="40"/>
    <cellStyle name="超链接" xfId="11" builtinId="8"/>
    <cellStyle name="好_县市旗测算-新科目（20080626）_民生政策最低支出需求 3 3 2"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差_测算结果_财力性转移支付2010年预算参考数 5" xfId="19"/>
    <cellStyle name="差_县市旗测算20080508_财力性转移支付2010年预算参考数 3 2"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差_安徽 缺口县区测算(地方填报)1 5 2" xfId="30"/>
    <cellStyle name="检查单元格" xfId="31" builtinId="23"/>
    <cellStyle name="40% - Accent5 4 2" xfId="32"/>
    <cellStyle name="20% - 强调文字颜色 6" xfId="33" builtinId="50"/>
    <cellStyle name="强调文字颜色 2" xfId="34" builtinId="33"/>
    <cellStyle name="链接单元格" xfId="35" builtinId="24"/>
    <cellStyle name="汇总" xfId="36" builtinId="25"/>
    <cellStyle name="好" xfId="37" builtinId="26"/>
    <cellStyle name="常规_2007年地方预算表格（修订2版） 2 2"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2007年地方预算表格（修订2版）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0 2 2 2 2 2" xfId="57"/>
    <cellStyle name="常规 3" xfId="58"/>
    <cellStyle name="常规_表1-2 2016年一般公共预算收支执行情况表" xfId="59"/>
    <cellStyle name="常规_2007年地方预算表格（修订2版） 4 2 2" xfId="60"/>
    <cellStyle name="常规_2007年地方预算表格（修订2版） 3 2" xfId="61"/>
    <cellStyle name="常规 10 2 2 2 2"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00F8FEC\&#38468;&#34920;2&#65306;2015&#24180;&#39033;&#30446;&#24211;&#20998;&#31867;&#27719;&#24635;%20-%20&#27719;&#24635;&#21508;&#22788;&#23460;&#65288;&#33635;&#38196;&#25552;&#20379;1.11&#6528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34892;&#36130;-&#38468;&#20214;2%20&#25163;&#24037;&#25320;&#27454;&#34920;&#26679;-&#22522;&#26412;&#25903;&#20986;(&#34917;&#21457;14&#24180;9&#20010;&#26376;&#21450;13&#26376;&#24037;&#36164;&#24046;&#3906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名单"/>
      <sheetName val="6部门8项"/>
      <sheetName val="7部门9项新"/>
      <sheetName val="投入"/>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支出2017(1)"/>
      <sheetName val="基本支出2017(2)"/>
      <sheetName val="专项支出 "/>
      <sheetName val="专项支出  (9)"/>
      <sheetName val="专项支出  (10)"/>
      <sheetName val="专项支出  (11)"/>
      <sheetName val="专项支出  (12)"/>
      <sheetName val="专项支出  (2)"/>
      <sheetName val="基础信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9"/>
  <sheetViews>
    <sheetView tabSelected="1" workbookViewId="0">
      <selection activeCell="E18" sqref="E18"/>
    </sheetView>
  </sheetViews>
  <sheetFormatPr defaultColWidth="10.2857142857143" defaultRowHeight="14.25" outlineLevelCol="1"/>
  <cols>
    <col min="1" max="1" width="20.1428571428571" style="188" customWidth="1"/>
    <col min="2" max="2" width="76.8571428571429" style="188" customWidth="1"/>
    <col min="3" max="16384" width="10.2857142857143" style="188"/>
  </cols>
  <sheetData>
    <row r="1" s="188" customFormat="1" ht="18.75" spans="1:2">
      <c r="A1" s="189"/>
      <c r="B1" s="190"/>
    </row>
    <row r="2" s="188" customFormat="1" ht="22.5" spans="1:2">
      <c r="A2" s="191" t="s">
        <v>0</v>
      </c>
      <c r="B2" s="190"/>
    </row>
    <row r="3" s="188" customFormat="1" ht="18.75" spans="1:2">
      <c r="A3" s="192" t="s">
        <v>1</v>
      </c>
      <c r="B3" s="190"/>
    </row>
    <row r="4" s="188" customFormat="1" spans="1:2">
      <c r="A4" s="190"/>
      <c r="B4" s="190"/>
    </row>
    <row r="5" s="188" customFormat="1" spans="1:2">
      <c r="A5" s="190"/>
      <c r="B5" s="190"/>
    </row>
    <row r="6" s="188" customFormat="1" spans="1:2">
      <c r="A6" s="190"/>
      <c r="B6" s="190"/>
    </row>
    <row r="7" s="188" customFormat="1" ht="27" customHeight="1" spans="1:2">
      <c r="A7" s="190"/>
      <c r="B7" s="190"/>
    </row>
    <row r="8" s="188" customFormat="1" spans="1:2">
      <c r="A8" s="190"/>
      <c r="B8" s="190"/>
    </row>
    <row r="9" s="188" customFormat="1" spans="1:2">
      <c r="A9" s="190"/>
      <c r="B9" s="190"/>
    </row>
    <row r="10" s="188" customFormat="1" spans="1:2">
      <c r="A10" s="193" t="s">
        <v>2</v>
      </c>
      <c r="B10" s="193"/>
    </row>
    <row r="11" s="188" customFormat="1" ht="87" customHeight="1" spans="1:2">
      <c r="A11" s="193"/>
      <c r="B11" s="193"/>
    </row>
    <row r="12" s="188" customFormat="1" ht="185" customHeight="1"/>
    <row r="18" s="188" customFormat="1" ht="20.25" spans="1:2">
      <c r="A18" s="194" t="s">
        <v>3</v>
      </c>
      <c r="B18" s="194"/>
    </row>
    <row r="19" s="188" customFormat="1" ht="20.25" spans="1:2">
      <c r="A19" s="195"/>
      <c r="B19" s="195"/>
    </row>
  </sheetData>
  <mergeCells count="3">
    <mergeCell ref="A18:B18"/>
    <mergeCell ref="A19:B19"/>
    <mergeCell ref="A10:B11"/>
  </mergeCells>
  <pageMargins left="0.751388888888889" right="0.751388888888889" top="1" bottom="1" header="0.5" footer="0.5"/>
  <pageSetup paperSize="9" scale="9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7"/>
  <sheetViews>
    <sheetView view="pageBreakPreview" zoomScaleNormal="100" workbookViewId="0">
      <selection activeCell="B3" sqref="B3"/>
    </sheetView>
  </sheetViews>
  <sheetFormatPr defaultColWidth="9.14285714285714" defaultRowHeight="13.5"/>
  <cols>
    <col min="1" max="1" width="68.2857142857143" style="3" customWidth="1"/>
    <col min="2" max="2" width="15.4285714285714" style="4" customWidth="1"/>
    <col min="3" max="16384" width="9.14285714285714" style="5"/>
  </cols>
  <sheetData>
    <row r="1" s="1" customFormat="1" ht="14.25" spans="1:244">
      <c r="A1" s="6" t="s">
        <v>544</v>
      </c>
      <c r="B1" s="7"/>
      <c r="IJ1" s="5"/>
    </row>
    <row r="2" ht="21" spans="1:2">
      <c r="A2" s="8" t="s">
        <v>545</v>
      </c>
      <c r="B2" s="9"/>
    </row>
    <row r="3" s="1" customFormat="1" ht="19.9" customHeight="1" spans="1:244">
      <c r="A3" s="10"/>
      <c r="B3" s="11" t="s">
        <v>6</v>
      </c>
      <c r="IJ3" s="5"/>
    </row>
    <row r="4" s="2" customFormat="1" ht="28.15" customHeight="1" spans="1:2">
      <c r="A4" s="12" t="s">
        <v>7</v>
      </c>
      <c r="B4" s="13" t="s">
        <v>408</v>
      </c>
    </row>
    <row r="5" ht="27" customHeight="1" spans="1:2">
      <c r="A5" s="14" t="s">
        <v>546</v>
      </c>
      <c r="B5" s="15">
        <v>27536</v>
      </c>
    </row>
    <row r="6" ht="27" customHeight="1" spans="1:2">
      <c r="A6" s="16" t="s">
        <v>547</v>
      </c>
      <c r="B6" s="17">
        <v>7428</v>
      </c>
    </row>
    <row r="7" ht="27" customHeight="1" spans="1:2">
      <c r="A7" s="18" t="s">
        <v>548</v>
      </c>
      <c r="B7" s="17">
        <v>6430</v>
      </c>
    </row>
    <row r="8" ht="27" customHeight="1" spans="1:2">
      <c r="A8" s="18" t="s">
        <v>549</v>
      </c>
      <c r="B8" s="17">
        <v>17</v>
      </c>
    </row>
    <row r="9" ht="27" customHeight="1" spans="1:2">
      <c r="A9" s="18" t="s">
        <v>550</v>
      </c>
      <c r="B9" s="17">
        <v>92</v>
      </c>
    </row>
    <row r="10" ht="27" customHeight="1" spans="1:2">
      <c r="A10" s="18" t="s">
        <v>551</v>
      </c>
      <c r="B10" s="17">
        <v>76</v>
      </c>
    </row>
    <row r="11" ht="27" customHeight="1" spans="1:2">
      <c r="A11" s="18" t="s">
        <v>552</v>
      </c>
      <c r="B11" s="17">
        <v>60</v>
      </c>
    </row>
    <row r="12" ht="27" customHeight="1" spans="1:2">
      <c r="A12" s="18" t="s">
        <v>553</v>
      </c>
      <c r="B12" s="17">
        <v>378</v>
      </c>
    </row>
    <row r="13" ht="27" customHeight="1" spans="1:2">
      <c r="A13" s="18" t="s">
        <v>554</v>
      </c>
      <c r="B13" s="17">
        <v>375</v>
      </c>
    </row>
    <row r="14" ht="27" customHeight="1" spans="1:2">
      <c r="A14" s="16" t="s">
        <v>555</v>
      </c>
      <c r="B14" s="17">
        <v>88</v>
      </c>
    </row>
    <row r="15" ht="27" customHeight="1" spans="1:2">
      <c r="A15" s="18" t="s">
        <v>556</v>
      </c>
      <c r="B15" s="17">
        <v>88</v>
      </c>
    </row>
    <row r="16" ht="27" customHeight="1" spans="1:2">
      <c r="A16" s="16" t="s">
        <v>557</v>
      </c>
      <c r="B16" s="17">
        <v>887</v>
      </c>
    </row>
    <row r="17" ht="27" customHeight="1" spans="1:2">
      <c r="A17" s="18" t="s">
        <v>558</v>
      </c>
      <c r="B17" s="17">
        <v>879</v>
      </c>
    </row>
    <row r="18" ht="27" customHeight="1" spans="1:2">
      <c r="A18" s="18" t="s">
        <v>559</v>
      </c>
      <c r="B18" s="17">
        <v>8</v>
      </c>
    </row>
    <row r="19" ht="27" customHeight="1" spans="1:2">
      <c r="A19" s="16" t="s">
        <v>560</v>
      </c>
      <c r="B19" s="17">
        <v>11256</v>
      </c>
    </row>
    <row r="20" ht="27" customHeight="1" spans="1:2">
      <c r="A20" s="18" t="s">
        <v>561</v>
      </c>
      <c r="B20" s="17">
        <v>9850</v>
      </c>
    </row>
    <row r="21" ht="27" customHeight="1" spans="1:2">
      <c r="A21" s="18" t="s">
        <v>562</v>
      </c>
      <c r="B21" s="17">
        <v>970</v>
      </c>
    </row>
    <row r="22" ht="27" customHeight="1" spans="1:2">
      <c r="A22" s="18" t="s">
        <v>563</v>
      </c>
      <c r="B22" s="17">
        <v>436</v>
      </c>
    </row>
    <row r="23" ht="27" customHeight="1" spans="1:2">
      <c r="A23" s="16" t="s">
        <v>564</v>
      </c>
      <c r="B23" s="17">
        <v>7816</v>
      </c>
    </row>
    <row r="24" ht="27" customHeight="1" spans="1:2">
      <c r="A24" s="18" t="s">
        <v>565</v>
      </c>
      <c r="B24" s="17">
        <v>1100</v>
      </c>
    </row>
    <row r="25" ht="27" customHeight="1" spans="1:2">
      <c r="A25" s="18" t="s">
        <v>566</v>
      </c>
      <c r="B25" s="17">
        <v>6716</v>
      </c>
    </row>
    <row r="26" ht="27" customHeight="1" spans="1:2">
      <c r="A26" s="16" t="s">
        <v>567</v>
      </c>
      <c r="B26" s="17">
        <v>61</v>
      </c>
    </row>
    <row r="27" ht="27" customHeight="1" spans="1:2">
      <c r="A27" s="19" t="s">
        <v>568</v>
      </c>
      <c r="B27" s="20">
        <v>61</v>
      </c>
    </row>
  </sheetData>
  <mergeCells count="1">
    <mergeCell ref="A2:B2"/>
  </mergeCells>
  <printOptions horizontalCentered="1"/>
  <pageMargins left="0.751388888888889" right="0.751388888888889" top="1" bottom="1" header="0.5" footer="0.5"/>
  <pageSetup paperSize="9" scale="91" orientation="portrait" horizontalDpi="600"/>
  <headerFooter>
    <oddFooter>&amp;C第 &amp;P 页，共 41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view="pageBreakPreview" zoomScaleNormal="100" workbookViewId="0">
      <selection activeCell="K18" sqref="K18"/>
    </sheetView>
  </sheetViews>
  <sheetFormatPr defaultColWidth="9.14285714285714" defaultRowHeight="14.25" outlineLevelCol="3"/>
  <cols>
    <col min="1" max="1" width="36" style="112" customWidth="1"/>
    <col min="2" max="2" width="11.4285714285714" style="112" customWidth="1"/>
    <col min="3" max="3" width="36" style="112" customWidth="1"/>
    <col min="4" max="4" width="11.4285714285714" style="112" customWidth="1"/>
    <col min="5" max="16384" width="9.14285714285714" style="74"/>
  </cols>
  <sheetData>
    <row r="1" spans="1:4">
      <c r="A1" s="7" t="s">
        <v>4</v>
      </c>
      <c r="B1" s="7"/>
      <c r="C1" s="55"/>
      <c r="D1" s="55"/>
    </row>
    <row r="2" ht="21" spans="1:4">
      <c r="A2" s="113" t="s">
        <v>5</v>
      </c>
      <c r="B2" s="113"/>
      <c r="C2" s="113"/>
      <c r="D2" s="113"/>
    </row>
    <row r="3" ht="18" customHeight="1" spans="1:4">
      <c r="A3" s="114"/>
      <c r="B3" s="114"/>
      <c r="C3" s="114"/>
      <c r="D3" s="11" t="s">
        <v>6</v>
      </c>
    </row>
    <row r="4" ht="23.1" customHeight="1" spans="1:4">
      <c r="A4" s="115" t="s">
        <v>7</v>
      </c>
      <c r="B4" s="185" t="s">
        <v>8</v>
      </c>
      <c r="C4" s="185" t="s">
        <v>7</v>
      </c>
      <c r="D4" s="185" t="s">
        <v>8</v>
      </c>
    </row>
    <row r="5" ht="23.1" customHeight="1" spans="1:4">
      <c r="A5" s="104" t="s">
        <v>9</v>
      </c>
      <c r="B5" s="118">
        <v>78483</v>
      </c>
      <c r="C5" s="104" t="s">
        <v>10</v>
      </c>
      <c r="D5" s="119">
        <v>337969</v>
      </c>
    </row>
    <row r="6" ht="23.1" customHeight="1" spans="1:4">
      <c r="A6" s="120" t="s">
        <v>11</v>
      </c>
      <c r="B6" s="121">
        <v>44881</v>
      </c>
      <c r="C6" s="122" t="s">
        <v>12</v>
      </c>
      <c r="D6" s="119">
        <v>3245</v>
      </c>
    </row>
    <row r="7" ht="23.1" customHeight="1" spans="1:4">
      <c r="A7" s="120" t="s">
        <v>13</v>
      </c>
      <c r="B7" s="121">
        <v>33602</v>
      </c>
      <c r="C7" s="123"/>
      <c r="D7" s="119"/>
    </row>
    <row r="8" ht="23.1" customHeight="1" spans="1:4">
      <c r="A8" s="104" t="s">
        <v>14</v>
      </c>
      <c r="B8" s="121">
        <v>210654</v>
      </c>
      <c r="C8" s="104" t="s">
        <v>15</v>
      </c>
      <c r="D8" s="119"/>
    </row>
    <row r="9" ht="23.1" customHeight="1" spans="1:4">
      <c r="A9" s="120" t="s">
        <v>16</v>
      </c>
      <c r="B9" s="121">
        <v>4516</v>
      </c>
      <c r="C9" s="123" t="s">
        <v>17</v>
      </c>
      <c r="D9" s="119"/>
    </row>
    <row r="10" ht="23.1" customHeight="1" spans="1:4">
      <c r="A10" s="120" t="s">
        <v>18</v>
      </c>
      <c r="B10" s="121">
        <v>182365</v>
      </c>
      <c r="C10" s="123" t="s">
        <v>19</v>
      </c>
      <c r="D10" s="119"/>
    </row>
    <row r="11" ht="23.1" customHeight="1" spans="1:4">
      <c r="A11" s="120" t="s">
        <v>20</v>
      </c>
      <c r="B11" s="121">
        <v>23773</v>
      </c>
      <c r="C11" s="123" t="s">
        <v>21</v>
      </c>
      <c r="D11" s="119"/>
    </row>
    <row r="12" ht="23.1" customHeight="1" spans="1:4">
      <c r="A12" s="104" t="s">
        <v>22</v>
      </c>
      <c r="B12" s="121"/>
      <c r="C12" s="104" t="s">
        <v>23</v>
      </c>
      <c r="D12" s="119">
        <v>41241</v>
      </c>
    </row>
    <row r="13" ht="23.1" customHeight="1" spans="1:4">
      <c r="A13" s="120" t="s">
        <v>24</v>
      </c>
      <c r="B13" s="121"/>
      <c r="C13" s="123" t="s">
        <v>25</v>
      </c>
      <c r="D13" s="119">
        <v>26523</v>
      </c>
    </row>
    <row r="14" ht="23.1" customHeight="1" spans="1:4">
      <c r="A14" s="120" t="s">
        <v>26</v>
      </c>
      <c r="B14" s="121"/>
      <c r="C14" s="123" t="s">
        <v>27</v>
      </c>
      <c r="D14" s="119">
        <v>14718</v>
      </c>
    </row>
    <row r="15" ht="23.1" customHeight="1" spans="1:4">
      <c r="A15" s="104" t="s">
        <v>28</v>
      </c>
      <c r="B15" s="121">
        <v>27678</v>
      </c>
      <c r="C15" s="104" t="s">
        <v>29</v>
      </c>
      <c r="D15" s="119"/>
    </row>
    <row r="16" ht="23.1" customHeight="1" spans="1:4">
      <c r="A16" s="104" t="s">
        <v>30</v>
      </c>
      <c r="B16" s="121">
        <v>70041</v>
      </c>
      <c r="C16" s="104" t="s">
        <v>31</v>
      </c>
      <c r="D16" s="119"/>
    </row>
    <row r="17" ht="23.1" customHeight="1" spans="1:4">
      <c r="A17" s="120" t="s">
        <v>32</v>
      </c>
      <c r="B17" s="124">
        <v>14628</v>
      </c>
      <c r="C17" s="104" t="s">
        <v>33</v>
      </c>
      <c r="D17" s="119"/>
    </row>
    <row r="18" ht="23.1" customHeight="1" spans="1:4">
      <c r="A18" s="120" t="s">
        <v>34</v>
      </c>
      <c r="B18" s="125">
        <v>584</v>
      </c>
      <c r="C18" s="104" t="s">
        <v>35</v>
      </c>
      <c r="D18" s="119">
        <v>811</v>
      </c>
    </row>
    <row r="19" ht="23.1" customHeight="1" spans="1:4">
      <c r="A19" s="120" t="s">
        <v>36</v>
      </c>
      <c r="B19" s="121">
        <v>54829</v>
      </c>
      <c r="C19" s="104" t="s">
        <v>37</v>
      </c>
      <c r="D19" s="119"/>
    </row>
    <row r="20" ht="23.1" customHeight="1" spans="1:4">
      <c r="A20" s="104" t="s">
        <v>38</v>
      </c>
      <c r="B20" s="121">
        <v>29849</v>
      </c>
      <c r="C20" s="126" t="s">
        <v>39</v>
      </c>
      <c r="D20" s="119">
        <v>2400</v>
      </c>
    </row>
    <row r="21" ht="23.1" customHeight="1" spans="1:4">
      <c r="A21" s="105" t="s">
        <v>40</v>
      </c>
      <c r="B21" s="121">
        <v>29849</v>
      </c>
      <c r="C21" s="104"/>
      <c r="D21" s="119"/>
    </row>
    <row r="22" ht="28" customHeight="1" spans="1:4">
      <c r="A22" s="105" t="s">
        <v>41</v>
      </c>
      <c r="B22" s="121"/>
      <c r="C22" s="128"/>
      <c r="D22" s="119"/>
    </row>
    <row r="23" ht="23.1" customHeight="1" spans="1:4">
      <c r="A23" s="105" t="s">
        <v>42</v>
      </c>
      <c r="B23" s="121"/>
      <c r="C23" s="126"/>
      <c r="D23" s="119"/>
    </row>
    <row r="24" ht="23.1" customHeight="1" spans="1:4">
      <c r="A24" s="104" t="s">
        <v>43</v>
      </c>
      <c r="B24" s="121"/>
      <c r="C24" s="126" t="s">
        <v>44</v>
      </c>
      <c r="D24" s="186">
        <v>382421</v>
      </c>
    </row>
    <row r="25" ht="23.1" customHeight="1" spans="1:4">
      <c r="A25" s="104" t="s">
        <v>45</v>
      </c>
      <c r="B25" s="121">
        <v>6904</v>
      </c>
      <c r="C25" s="126"/>
      <c r="D25" s="186"/>
    </row>
    <row r="26" ht="23.1" customHeight="1" spans="1:4">
      <c r="A26" s="105"/>
      <c r="B26" s="121"/>
      <c r="C26" s="126" t="s">
        <v>46</v>
      </c>
      <c r="D26" s="186">
        <v>41188</v>
      </c>
    </row>
    <row r="27" ht="23.1" customHeight="1" spans="1:4">
      <c r="A27" s="130" t="s">
        <v>47</v>
      </c>
      <c r="B27" s="131">
        <v>423609</v>
      </c>
      <c r="C27" s="132" t="s">
        <v>48</v>
      </c>
      <c r="D27" s="187">
        <v>423609</v>
      </c>
    </row>
    <row r="28" ht="29.25" customHeight="1" spans="1:4">
      <c r="A28" s="184" t="s">
        <v>49</v>
      </c>
      <c r="B28" s="184"/>
      <c r="C28" s="184"/>
      <c r="D28" s="184"/>
    </row>
  </sheetData>
  <mergeCells count="2">
    <mergeCell ref="A2:D2"/>
    <mergeCell ref="A28:D28"/>
  </mergeCells>
  <printOptions horizontalCentered="1"/>
  <pageMargins left="0.751388888888889" right="0.751388888888889" top="1" bottom="1" header="0.5" footer="0.5"/>
  <pageSetup paperSize="9" scale="92" orientation="portrait" horizontalDpi="600"/>
  <headerFooter>
    <oddFooter>&amp;C第 &amp;P 页，共 41页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view="pageBreakPreview" zoomScaleNormal="100" workbookViewId="0">
      <selection activeCell="E3" sqref="E3"/>
    </sheetView>
  </sheetViews>
  <sheetFormatPr defaultColWidth="9.14285714285714" defaultRowHeight="14.25" outlineLevelCol="6"/>
  <cols>
    <col min="1" max="1" width="35" style="7" customWidth="1"/>
    <col min="2" max="2" width="15.4285714285714" style="55" customWidth="1"/>
    <col min="3" max="3" width="14.5714285714286" style="55" customWidth="1"/>
    <col min="4" max="4" width="13.1428571428571" style="22" customWidth="1"/>
    <col min="5" max="5" width="14.5714285714286" style="22" customWidth="1"/>
    <col min="6" max="6" width="14.5714285714286" style="22" hidden="1" customWidth="1"/>
    <col min="7" max="7" width="14" style="74" hidden="1" customWidth="1"/>
    <col min="8" max="16384" width="9.14285714285714" style="74"/>
  </cols>
  <sheetData>
    <row r="1" spans="1:1">
      <c r="A1" s="7" t="s">
        <v>50</v>
      </c>
    </row>
    <row r="2" ht="21" spans="1:6">
      <c r="A2" s="75" t="s">
        <v>51</v>
      </c>
      <c r="B2" s="76"/>
      <c r="C2" s="76"/>
      <c r="D2" s="76"/>
      <c r="E2" s="76"/>
      <c r="F2" s="76"/>
    </row>
    <row r="3" spans="1:6">
      <c r="A3" s="25"/>
      <c r="B3" s="57"/>
      <c r="C3" s="77"/>
      <c r="D3" s="78"/>
      <c r="E3" s="11" t="s">
        <v>6</v>
      </c>
      <c r="F3" s="11"/>
    </row>
    <row r="4" s="72" customFormat="1" ht="42" customHeight="1" spans="1:6">
      <c r="A4" s="79" t="s">
        <v>7</v>
      </c>
      <c r="B4" s="59" t="s">
        <v>52</v>
      </c>
      <c r="C4" s="59" t="s">
        <v>8</v>
      </c>
      <c r="D4" s="59" t="s">
        <v>53</v>
      </c>
      <c r="E4" s="137" t="s">
        <v>54</v>
      </c>
      <c r="F4" s="160"/>
    </row>
    <row r="5" ht="20.1" customHeight="1" spans="1:7">
      <c r="A5" s="81" t="s">
        <v>9</v>
      </c>
      <c r="B5" s="82">
        <v>77672</v>
      </c>
      <c r="C5" s="161">
        <v>78483</v>
      </c>
      <c r="D5" s="162">
        <f t="shared" ref="D5:D30" si="0">C5/B5</f>
        <v>1.01044134308374</v>
      </c>
      <c r="E5" s="163">
        <v>0.0104413430837367</v>
      </c>
      <c r="F5" s="164">
        <v>77672</v>
      </c>
      <c r="G5" s="134">
        <f t="shared" ref="G5:G50" si="1">(C5-F5)/F5</f>
        <v>0.0104413430837367</v>
      </c>
    </row>
    <row r="6" ht="20.1" customHeight="1" spans="1:7">
      <c r="A6" s="86" t="s">
        <v>55</v>
      </c>
      <c r="B6" s="87">
        <v>44461</v>
      </c>
      <c r="C6" s="96">
        <v>44881</v>
      </c>
      <c r="D6" s="165">
        <f t="shared" si="0"/>
        <v>1.00944648118576</v>
      </c>
      <c r="E6" s="163">
        <v>-0.100382849926838</v>
      </c>
      <c r="F6" s="166">
        <v>49889</v>
      </c>
      <c r="G6" s="134">
        <f t="shared" si="1"/>
        <v>-0.100382849926838</v>
      </c>
    </row>
    <row r="7" ht="20.1" customHeight="1" spans="1:7">
      <c r="A7" s="89" t="s">
        <v>56</v>
      </c>
      <c r="B7" s="90">
        <v>9923</v>
      </c>
      <c r="C7" s="94">
        <v>9612</v>
      </c>
      <c r="D7" s="167">
        <f t="shared" si="0"/>
        <v>0.968658671772649</v>
      </c>
      <c r="E7" s="168">
        <v>0.0391351351351351</v>
      </c>
      <c r="F7" s="169">
        <v>9250</v>
      </c>
      <c r="G7" s="134">
        <f t="shared" si="1"/>
        <v>0.0391351351351351</v>
      </c>
    </row>
    <row r="8" ht="20.1" customHeight="1" spans="1:7">
      <c r="A8" s="89" t="s">
        <v>57</v>
      </c>
      <c r="B8" s="94">
        <v>4293</v>
      </c>
      <c r="C8" s="94">
        <v>4293</v>
      </c>
      <c r="D8" s="167">
        <f t="shared" si="0"/>
        <v>1</v>
      </c>
      <c r="E8" s="170">
        <v>0.510555946516538</v>
      </c>
      <c r="F8" s="171">
        <v>2842</v>
      </c>
      <c r="G8" s="134">
        <f t="shared" si="1"/>
        <v>0.510555946516538</v>
      </c>
    </row>
    <row r="9" ht="20.1" customHeight="1" spans="1:7">
      <c r="A9" s="89" t="s">
        <v>58</v>
      </c>
      <c r="B9" s="94">
        <v>3640</v>
      </c>
      <c r="C9" s="94">
        <v>3654</v>
      </c>
      <c r="D9" s="167">
        <f t="shared" si="0"/>
        <v>1.00384615384615</v>
      </c>
      <c r="E9" s="170">
        <v>-0.182367420004475</v>
      </c>
      <c r="F9" s="171">
        <v>4469</v>
      </c>
      <c r="G9" s="134">
        <f t="shared" si="1"/>
        <v>-0.182367420004475</v>
      </c>
    </row>
    <row r="10" ht="20.1" customHeight="1" spans="1:7">
      <c r="A10" s="89" t="s">
        <v>59</v>
      </c>
      <c r="B10" s="94">
        <v>1228</v>
      </c>
      <c r="C10" s="94">
        <v>1254</v>
      </c>
      <c r="D10" s="167">
        <f t="shared" si="0"/>
        <v>1.02117263843648</v>
      </c>
      <c r="E10" s="170">
        <v>-0.170634920634921</v>
      </c>
      <c r="F10" s="171">
        <v>1512</v>
      </c>
      <c r="G10" s="134">
        <f t="shared" si="1"/>
        <v>-0.170634920634921</v>
      </c>
    </row>
    <row r="11" ht="20.1" customHeight="1" spans="1:7">
      <c r="A11" s="89" t="s">
        <v>60</v>
      </c>
      <c r="B11" s="94">
        <v>55</v>
      </c>
      <c r="C11" s="94">
        <v>55</v>
      </c>
      <c r="D11" s="167">
        <f t="shared" si="0"/>
        <v>1</v>
      </c>
      <c r="E11" s="170">
        <v>-0.552845528455285</v>
      </c>
      <c r="F11" s="171">
        <v>123</v>
      </c>
      <c r="G11" s="134">
        <f t="shared" si="1"/>
        <v>-0.552845528455285</v>
      </c>
    </row>
    <row r="12" ht="20.1" customHeight="1" spans="1:7">
      <c r="A12" s="89" t="s">
        <v>61</v>
      </c>
      <c r="B12" s="94">
        <v>3793</v>
      </c>
      <c r="C12" s="94">
        <v>3784</v>
      </c>
      <c r="D12" s="167">
        <f t="shared" si="0"/>
        <v>0.997627208014764</v>
      </c>
      <c r="E12" s="170">
        <v>-0.0914765906362545</v>
      </c>
      <c r="F12" s="171">
        <v>4165</v>
      </c>
      <c r="G12" s="134">
        <f t="shared" si="1"/>
        <v>-0.0914765906362545</v>
      </c>
    </row>
    <row r="13" ht="20.1" customHeight="1" spans="1:7">
      <c r="A13" s="89" t="s">
        <v>62</v>
      </c>
      <c r="B13" s="94">
        <v>2983</v>
      </c>
      <c r="C13" s="94">
        <v>3431</v>
      </c>
      <c r="D13" s="167">
        <f t="shared" si="0"/>
        <v>1.15018437814281</v>
      </c>
      <c r="E13" s="170">
        <v>0.995927865037813</v>
      </c>
      <c r="F13" s="171">
        <v>1719</v>
      </c>
      <c r="G13" s="134">
        <f t="shared" si="1"/>
        <v>0.995927865037813</v>
      </c>
    </row>
    <row r="14" ht="20.1" customHeight="1" spans="1:7">
      <c r="A14" s="89" t="s">
        <v>63</v>
      </c>
      <c r="B14" s="94">
        <v>1254</v>
      </c>
      <c r="C14" s="94">
        <v>1225</v>
      </c>
      <c r="D14" s="167">
        <f t="shared" si="0"/>
        <v>0.976874003189793</v>
      </c>
      <c r="E14" s="170">
        <v>-0.234853216739538</v>
      </c>
      <c r="F14" s="171">
        <v>1601</v>
      </c>
      <c r="G14" s="134">
        <f t="shared" si="1"/>
        <v>-0.234853216739538</v>
      </c>
    </row>
    <row r="15" ht="20.1" customHeight="1" spans="1:7">
      <c r="A15" s="89" t="s">
        <v>64</v>
      </c>
      <c r="B15" s="94">
        <v>928</v>
      </c>
      <c r="C15" s="94">
        <v>1156</v>
      </c>
      <c r="D15" s="167">
        <f t="shared" si="0"/>
        <v>1.24568965517241</v>
      </c>
      <c r="E15" s="170">
        <v>-0.257546563904945</v>
      </c>
      <c r="F15" s="171">
        <v>1557</v>
      </c>
      <c r="G15" s="134">
        <f t="shared" si="1"/>
        <v>-0.257546563904945</v>
      </c>
    </row>
    <row r="16" ht="20.1" customHeight="1" spans="1:7">
      <c r="A16" s="89" t="s">
        <v>65</v>
      </c>
      <c r="B16" s="94">
        <v>11311</v>
      </c>
      <c r="C16" s="94">
        <v>11309</v>
      </c>
      <c r="D16" s="167">
        <f t="shared" si="0"/>
        <v>0.999823180974273</v>
      </c>
      <c r="E16" s="170">
        <v>0.241246844473713</v>
      </c>
      <c r="F16" s="171">
        <v>9111</v>
      </c>
      <c r="G16" s="134">
        <f t="shared" si="1"/>
        <v>0.241246844473713</v>
      </c>
    </row>
    <row r="17" ht="20.1" customHeight="1" spans="1:7">
      <c r="A17" s="89" t="s">
        <v>66</v>
      </c>
      <c r="B17" s="94">
        <v>1325</v>
      </c>
      <c r="C17" s="94">
        <v>1324</v>
      </c>
      <c r="D17" s="167">
        <f t="shared" si="0"/>
        <v>0.999245283018868</v>
      </c>
      <c r="E17" s="170">
        <v>0.150304083405734</v>
      </c>
      <c r="F17" s="171">
        <v>1151</v>
      </c>
      <c r="G17" s="134">
        <f t="shared" si="1"/>
        <v>0.150304083405734</v>
      </c>
    </row>
    <row r="18" ht="20.1" customHeight="1" spans="1:7">
      <c r="A18" s="89" t="s">
        <v>67</v>
      </c>
      <c r="B18" s="94">
        <v>1927</v>
      </c>
      <c r="C18" s="94">
        <v>1929</v>
      </c>
      <c r="D18" s="167">
        <f t="shared" si="0"/>
        <v>1.00103788271925</v>
      </c>
      <c r="E18" s="170">
        <v>-0.755109813380729</v>
      </c>
      <c r="F18" s="171">
        <v>7877</v>
      </c>
      <c r="G18" s="134">
        <f t="shared" si="1"/>
        <v>-0.755109813380729</v>
      </c>
    </row>
    <row r="19" ht="20.1" customHeight="1" spans="1:7">
      <c r="A19" s="89" t="s">
        <v>68</v>
      </c>
      <c r="B19" s="94">
        <v>6054</v>
      </c>
      <c r="C19" s="94">
        <v>6108</v>
      </c>
      <c r="D19" s="167">
        <f t="shared" si="0"/>
        <v>1.00891972249752</v>
      </c>
      <c r="E19" s="170">
        <v>-0.155186721991701</v>
      </c>
      <c r="F19" s="171">
        <v>7230</v>
      </c>
      <c r="G19" s="134">
        <f t="shared" si="1"/>
        <v>-0.155186721991701</v>
      </c>
    </row>
    <row r="20" ht="20.1" customHeight="1" spans="1:7">
      <c r="A20" s="89" t="s">
        <v>69</v>
      </c>
      <c r="B20" s="94">
        <v>30</v>
      </c>
      <c r="C20" s="94">
        <v>30</v>
      </c>
      <c r="D20" s="167">
        <f t="shared" si="0"/>
        <v>1</v>
      </c>
      <c r="E20" s="170">
        <v>-0.411764705882353</v>
      </c>
      <c r="F20" s="171">
        <v>51</v>
      </c>
      <c r="G20" s="134">
        <f t="shared" si="1"/>
        <v>-0.411764705882353</v>
      </c>
    </row>
    <row r="21" ht="20.1" customHeight="1" spans="1:7">
      <c r="A21" s="89" t="s">
        <v>70</v>
      </c>
      <c r="B21" s="94">
        <v>10</v>
      </c>
      <c r="C21" s="94">
        <v>10</v>
      </c>
      <c r="D21" s="167">
        <f t="shared" si="0"/>
        <v>1</v>
      </c>
      <c r="E21" s="170">
        <v>-0.863013698630137</v>
      </c>
      <c r="F21" s="171">
        <v>73</v>
      </c>
      <c r="G21" s="134">
        <f t="shared" si="1"/>
        <v>-0.863013698630137</v>
      </c>
    </row>
    <row r="22" ht="20.1" customHeight="1" spans="1:7">
      <c r="A22" s="95" t="s">
        <v>71</v>
      </c>
      <c r="B22" s="96">
        <v>33211</v>
      </c>
      <c r="C22" s="96">
        <v>33602</v>
      </c>
      <c r="D22" s="165">
        <f t="shared" si="0"/>
        <v>1.01177320767216</v>
      </c>
      <c r="E22" s="172">
        <v>0.209444624410611</v>
      </c>
      <c r="F22" s="173">
        <v>27783</v>
      </c>
      <c r="G22" s="134">
        <f t="shared" si="1"/>
        <v>0.209444624410611</v>
      </c>
    </row>
    <row r="23" ht="20.1" customHeight="1" spans="1:7">
      <c r="A23" s="89" t="s">
        <v>72</v>
      </c>
      <c r="B23" s="94">
        <v>2566</v>
      </c>
      <c r="C23" s="94">
        <v>2810</v>
      </c>
      <c r="D23" s="167">
        <f t="shared" si="0"/>
        <v>1.09508963367108</v>
      </c>
      <c r="E23" s="170">
        <v>-0.612253346212226</v>
      </c>
      <c r="F23" s="171">
        <v>7247</v>
      </c>
      <c r="G23" s="134">
        <f t="shared" si="1"/>
        <v>-0.612253346212226</v>
      </c>
    </row>
    <row r="24" ht="20.1" customHeight="1" spans="1:7">
      <c r="A24" s="89" t="s">
        <v>73</v>
      </c>
      <c r="B24" s="94">
        <f>1544-150</f>
        <v>1394</v>
      </c>
      <c r="C24" s="94">
        <v>1600</v>
      </c>
      <c r="D24" s="167">
        <f t="shared" si="0"/>
        <v>1.14777618364419</v>
      </c>
      <c r="E24" s="170">
        <v>-0.134199134199134</v>
      </c>
      <c r="F24" s="171">
        <v>1848</v>
      </c>
      <c r="G24" s="134">
        <f t="shared" si="1"/>
        <v>-0.134199134199134</v>
      </c>
    </row>
    <row r="25" ht="20.1" customHeight="1" spans="1:7">
      <c r="A25" s="89" t="s">
        <v>74</v>
      </c>
      <c r="B25" s="94">
        <v>700</v>
      </c>
      <c r="C25" s="94">
        <v>704</v>
      </c>
      <c r="D25" s="167">
        <f t="shared" si="0"/>
        <v>1.00571428571429</v>
      </c>
      <c r="E25" s="170">
        <v>-0.141463414634146</v>
      </c>
      <c r="F25" s="171">
        <v>820</v>
      </c>
      <c r="G25" s="134">
        <f t="shared" si="1"/>
        <v>-0.141463414634146</v>
      </c>
    </row>
    <row r="26" ht="20.1" customHeight="1" spans="1:7">
      <c r="A26" s="89" t="s">
        <v>75</v>
      </c>
      <c r="B26" s="94">
        <v>39</v>
      </c>
      <c r="C26" s="94">
        <v>20</v>
      </c>
      <c r="D26" s="167">
        <f t="shared" si="0"/>
        <v>0.512820512820513</v>
      </c>
      <c r="E26" s="170"/>
      <c r="F26" s="171"/>
      <c r="G26" s="134" t="e">
        <f t="shared" si="1"/>
        <v>#DIV/0!</v>
      </c>
    </row>
    <row r="27" ht="20.1" customHeight="1" spans="1:7">
      <c r="A27" s="89" t="s">
        <v>76</v>
      </c>
      <c r="B27" s="90">
        <v>433</v>
      </c>
      <c r="C27" s="94">
        <v>486</v>
      </c>
      <c r="D27" s="167">
        <f t="shared" si="0"/>
        <v>1.12240184757506</v>
      </c>
      <c r="E27" s="168">
        <v>0.282321899736148</v>
      </c>
      <c r="F27" s="169">
        <v>379</v>
      </c>
      <c r="G27" s="134">
        <f t="shared" si="1"/>
        <v>0.282321899736148</v>
      </c>
    </row>
    <row r="28" ht="20.1" customHeight="1" spans="1:7">
      <c r="A28" s="89" t="s">
        <v>77</v>
      </c>
      <c r="B28" s="90">
        <v>2174</v>
      </c>
      <c r="C28" s="94">
        <v>3019</v>
      </c>
      <c r="D28" s="167">
        <f t="shared" si="0"/>
        <v>1.3886844526219</v>
      </c>
      <c r="E28" s="168">
        <v>0.479901960784314</v>
      </c>
      <c r="F28" s="169">
        <v>2040</v>
      </c>
      <c r="G28" s="134">
        <f t="shared" si="1"/>
        <v>0.479901960784314</v>
      </c>
    </row>
    <row r="29" ht="20.1" customHeight="1" spans="1:7">
      <c r="A29" s="89" t="s">
        <v>78</v>
      </c>
      <c r="B29" s="90">
        <v>2330</v>
      </c>
      <c r="C29" s="94">
        <v>3019</v>
      </c>
      <c r="D29" s="167">
        <f t="shared" si="0"/>
        <v>1.29570815450644</v>
      </c>
      <c r="E29" s="168">
        <v>2.17121848739496</v>
      </c>
      <c r="F29" s="169">
        <v>952</v>
      </c>
      <c r="G29" s="134">
        <f t="shared" si="1"/>
        <v>2.17121848739496</v>
      </c>
    </row>
    <row r="30" ht="20.1" customHeight="1" spans="1:7">
      <c r="A30" s="89" t="s">
        <v>79</v>
      </c>
      <c r="B30" s="90">
        <v>26670</v>
      </c>
      <c r="C30" s="94">
        <v>25283</v>
      </c>
      <c r="D30" s="167">
        <f t="shared" si="0"/>
        <v>0.947994000749906</v>
      </c>
      <c r="E30" s="168">
        <v>0.606187662791436</v>
      </c>
      <c r="F30" s="169">
        <v>15741</v>
      </c>
      <c r="G30" s="134">
        <f t="shared" si="1"/>
        <v>0.606187662791436</v>
      </c>
    </row>
    <row r="31" ht="20.1" customHeight="1" spans="1:7">
      <c r="A31" s="89" t="s">
        <v>80</v>
      </c>
      <c r="B31" s="90"/>
      <c r="C31" s="94"/>
      <c r="D31" s="167"/>
      <c r="E31" s="168">
        <v>-1</v>
      </c>
      <c r="F31" s="169">
        <v>7</v>
      </c>
      <c r="G31" s="134">
        <f t="shared" si="1"/>
        <v>-1</v>
      </c>
    </row>
    <row r="32" ht="20.1" customHeight="1" spans="1:7">
      <c r="A32" s="89" t="s">
        <v>81</v>
      </c>
      <c r="B32" s="90">
        <v>-529</v>
      </c>
      <c r="C32" s="94">
        <v>-529</v>
      </c>
      <c r="D32" s="167">
        <f t="shared" ref="D32:D37" si="2">C32/B32</f>
        <v>1</v>
      </c>
      <c r="E32" s="168">
        <v>-1.2945434298441</v>
      </c>
      <c r="F32" s="174">
        <v>1796</v>
      </c>
      <c r="G32" s="134">
        <f t="shared" si="1"/>
        <v>-1.2945434298441</v>
      </c>
    </row>
    <row r="33" ht="20.1" customHeight="1" spans="1:7">
      <c r="A33" s="86" t="s">
        <v>82</v>
      </c>
      <c r="B33" s="98">
        <v>297023</v>
      </c>
      <c r="C33" s="98">
        <v>345126</v>
      </c>
      <c r="D33" s="165">
        <f t="shared" si="2"/>
        <v>1.16195042134784</v>
      </c>
      <c r="E33" s="172">
        <v>0.210811827788404</v>
      </c>
      <c r="F33" s="175">
        <v>287019</v>
      </c>
      <c r="G33" s="134">
        <f t="shared" si="1"/>
        <v>0.20245001202011</v>
      </c>
    </row>
    <row r="34" ht="20.1" customHeight="1" spans="1:7">
      <c r="A34" s="86" t="s">
        <v>83</v>
      </c>
      <c r="B34" s="98">
        <v>107516</v>
      </c>
      <c r="C34" s="98">
        <v>210654</v>
      </c>
      <c r="D34" s="165">
        <f t="shared" si="2"/>
        <v>1.95928047918449</v>
      </c>
      <c r="E34" s="172"/>
      <c r="F34" s="176"/>
      <c r="G34" s="134" t="e">
        <f t="shared" si="1"/>
        <v>#DIV/0!</v>
      </c>
    </row>
    <row r="35" ht="20.1" customHeight="1" spans="1:7">
      <c r="A35" s="100" t="s">
        <v>16</v>
      </c>
      <c r="B35" s="101">
        <v>4516</v>
      </c>
      <c r="C35" s="102">
        <v>4516</v>
      </c>
      <c r="D35" s="167">
        <f t="shared" si="2"/>
        <v>1</v>
      </c>
      <c r="E35" s="170">
        <v>0</v>
      </c>
      <c r="F35" s="177">
        <v>4516</v>
      </c>
      <c r="G35" s="134">
        <f t="shared" si="1"/>
        <v>0</v>
      </c>
    </row>
    <row r="36" ht="20.1" customHeight="1" spans="1:7">
      <c r="A36" s="100" t="s">
        <v>18</v>
      </c>
      <c r="B36" s="101">
        <v>99646</v>
      </c>
      <c r="C36" s="102">
        <v>182365</v>
      </c>
      <c r="D36" s="167">
        <f t="shared" si="2"/>
        <v>1.83012865544026</v>
      </c>
      <c r="E36" s="170">
        <v>0.153756121015804</v>
      </c>
      <c r="F36" s="177">
        <v>158062</v>
      </c>
      <c r="G36" s="134">
        <f t="shared" si="1"/>
        <v>0.153756121015804</v>
      </c>
    </row>
    <row r="37" ht="20.1" customHeight="1" spans="1:7">
      <c r="A37" s="100" t="s">
        <v>20</v>
      </c>
      <c r="B37" s="101">
        <v>3354</v>
      </c>
      <c r="C37" s="102">
        <v>23773</v>
      </c>
      <c r="D37" s="167">
        <f t="shared" si="2"/>
        <v>7.08795468097794</v>
      </c>
      <c r="E37" s="170">
        <v>-0.157792184787615</v>
      </c>
      <c r="F37" s="177">
        <v>28227</v>
      </c>
      <c r="G37" s="134">
        <f t="shared" si="1"/>
        <v>-0.157792184787615</v>
      </c>
    </row>
    <row r="38" ht="20.1" customHeight="1" spans="1:7">
      <c r="A38" s="86" t="s">
        <v>84</v>
      </c>
      <c r="B38" s="101"/>
      <c r="C38" s="102"/>
      <c r="D38" s="167"/>
      <c r="E38" s="170"/>
      <c r="F38" s="177"/>
      <c r="G38" s="134" t="e">
        <f t="shared" si="1"/>
        <v>#DIV/0!</v>
      </c>
    </row>
    <row r="39" ht="20.1" customHeight="1" spans="1:7">
      <c r="A39" s="86" t="s">
        <v>85</v>
      </c>
      <c r="B39" s="101">
        <v>27678</v>
      </c>
      <c r="C39" s="102">
        <v>27678</v>
      </c>
      <c r="D39" s="167">
        <f t="shared" ref="D39:D45" si="3">C39/B39</f>
        <v>1</v>
      </c>
      <c r="E39" s="170">
        <v>7.09298245614035</v>
      </c>
      <c r="F39" s="177">
        <v>3420</v>
      </c>
      <c r="G39" s="134">
        <f t="shared" si="1"/>
        <v>7.09298245614035</v>
      </c>
    </row>
    <row r="40" ht="20.1" customHeight="1" spans="1:7">
      <c r="A40" s="86" t="s">
        <v>86</v>
      </c>
      <c r="B40" s="101">
        <v>125076</v>
      </c>
      <c r="C40" s="102">
        <v>70041</v>
      </c>
      <c r="D40" s="167">
        <f t="shared" si="3"/>
        <v>0.559987527583229</v>
      </c>
      <c r="E40" s="170">
        <v>-0.0872352902847462</v>
      </c>
      <c r="F40" s="177">
        <v>76735</v>
      </c>
      <c r="G40" s="134">
        <f t="shared" si="1"/>
        <v>-0.0872352902847462</v>
      </c>
    </row>
    <row r="41" s="73" customFormat="1" ht="20.1" customHeight="1" spans="1:7">
      <c r="A41" s="100" t="s">
        <v>32</v>
      </c>
      <c r="B41" s="101">
        <v>14531</v>
      </c>
      <c r="C41" s="102">
        <v>14628</v>
      </c>
      <c r="D41" s="167">
        <f t="shared" si="3"/>
        <v>1.00667538366251</v>
      </c>
      <c r="E41" s="170">
        <v>-0.27894710898605</v>
      </c>
      <c r="F41" s="177">
        <v>20287</v>
      </c>
      <c r="G41" s="134">
        <f t="shared" si="1"/>
        <v>-0.27894710898605</v>
      </c>
    </row>
    <row r="42" s="73" customFormat="1" ht="20.1" customHeight="1" spans="1:7">
      <c r="A42" s="100" t="s">
        <v>34</v>
      </c>
      <c r="B42" s="101">
        <v>584</v>
      </c>
      <c r="C42" s="102">
        <v>584</v>
      </c>
      <c r="D42" s="167">
        <f t="shared" si="3"/>
        <v>1</v>
      </c>
      <c r="E42" s="170"/>
      <c r="F42" s="177"/>
      <c r="G42" s="134" t="e">
        <f t="shared" si="1"/>
        <v>#DIV/0!</v>
      </c>
    </row>
    <row r="43" s="73" customFormat="1" ht="20.1" customHeight="1" spans="1:7">
      <c r="A43" s="100" t="s">
        <v>36</v>
      </c>
      <c r="B43" s="101">
        <v>109961</v>
      </c>
      <c r="C43" s="102">
        <v>54829</v>
      </c>
      <c r="D43" s="167">
        <f t="shared" si="3"/>
        <v>0.498622238793754</v>
      </c>
      <c r="E43" s="170">
        <v>-0.0286812641723356</v>
      </c>
      <c r="F43" s="177">
        <v>56448</v>
      </c>
      <c r="G43" s="134">
        <f t="shared" si="1"/>
        <v>-0.0286812641723356</v>
      </c>
    </row>
    <row r="44" ht="20.1" customHeight="1" spans="1:7">
      <c r="A44" s="104" t="s">
        <v>87</v>
      </c>
      <c r="B44" s="101">
        <v>29849</v>
      </c>
      <c r="C44" s="102">
        <v>29849</v>
      </c>
      <c r="D44" s="167">
        <f t="shared" si="3"/>
        <v>1</v>
      </c>
      <c r="E44" s="170">
        <v>0.873760200878845</v>
      </c>
      <c r="F44" s="177">
        <v>15930</v>
      </c>
      <c r="G44" s="134">
        <f t="shared" si="1"/>
        <v>0.873760200878845</v>
      </c>
    </row>
    <row r="45" ht="20.1" customHeight="1" spans="1:7">
      <c r="A45" s="105" t="s">
        <v>40</v>
      </c>
      <c r="B45" s="101">
        <v>29849</v>
      </c>
      <c r="C45" s="102">
        <v>29849</v>
      </c>
      <c r="D45" s="167">
        <f t="shared" si="3"/>
        <v>1</v>
      </c>
      <c r="E45" s="170"/>
      <c r="F45" s="177"/>
      <c r="G45" s="134" t="e">
        <f t="shared" si="1"/>
        <v>#DIV/0!</v>
      </c>
    </row>
    <row r="46" ht="24" spans="1:7">
      <c r="A46" s="105" t="s">
        <v>41</v>
      </c>
      <c r="B46" s="101"/>
      <c r="C46" s="101"/>
      <c r="D46" s="178"/>
      <c r="E46" s="179"/>
      <c r="F46" s="180"/>
      <c r="G46" s="134" t="e">
        <f t="shared" si="1"/>
        <v>#DIV/0!</v>
      </c>
    </row>
    <row r="47" ht="20.1" customHeight="1" spans="1:7">
      <c r="A47" s="105" t="s">
        <v>42</v>
      </c>
      <c r="B47" s="101"/>
      <c r="C47" s="101"/>
      <c r="D47" s="178"/>
      <c r="E47" s="179"/>
      <c r="F47" s="180"/>
      <c r="G47" s="134" t="e">
        <f t="shared" si="1"/>
        <v>#DIV/0!</v>
      </c>
    </row>
    <row r="48" ht="20.1" customHeight="1" spans="1:7">
      <c r="A48" s="86" t="s">
        <v>88</v>
      </c>
      <c r="B48" s="101"/>
      <c r="C48" s="101"/>
      <c r="D48" s="178"/>
      <c r="E48" s="179"/>
      <c r="F48" s="180"/>
      <c r="G48" s="134" t="e">
        <f t="shared" si="1"/>
        <v>#DIV/0!</v>
      </c>
    </row>
    <row r="49" s="74" customFormat="1" ht="20.1" customHeight="1" spans="1:7">
      <c r="A49" s="86" t="s">
        <v>89</v>
      </c>
      <c r="B49" s="101">
        <v>6904</v>
      </c>
      <c r="C49" s="101">
        <v>6904</v>
      </c>
      <c r="D49" s="178">
        <f>C49/B49</f>
        <v>1</v>
      </c>
      <c r="E49" s="179">
        <v>40.8424242424242</v>
      </c>
      <c r="F49" s="180">
        <v>165</v>
      </c>
      <c r="G49" s="134">
        <f t="shared" si="1"/>
        <v>40.8424242424242</v>
      </c>
    </row>
    <row r="50" ht="20.1" customHeight="1" spans="1:7">
      <c r="A50" s="108" t="s">
        <v>47</v>
      </c>
      <c r="B50" s="109">
        <v>374695</v>
      </c>
      <c r="C50" s="109">
        <v>423609</v>
      </c>
      <c r="D50" s="181">
        <f>C50/B50</f>
        <v>1.13054350872043</v>
      </c>
      <c r="E50" s="182">
        <v>0.161555947363659</v>
      </c>
      <c r="F50" s="183">
        <v>364691</v>
      </c>
      <c r="G50" s="134">
        <f t="shared" si="1"/>
        <v>0.161555947363659</v>
      </c>
    </row>
    <row r="51" s="74" customFormat="1" ht="36" customHeight="1" spans="1:6">
      <c r="A51" s="184" t="s">
        <v>90</v>
      </c>
      <c r="B51" s="184"/>
      <c r="C51" s="184"/>
      <c r="D51" s="184"/>
      <c r="E51" s="184"/>
      <c r="F51" s="184"/>
    </row>
  </sheetData>
  <mergeCells count="2">
    <mergeCell ref="A2:E2"/>
    <mergeCell ref="A51:E51"/>
  </mergeCells>
  <printOptions horizontalCentered="1"/>
  <pageMargins left="0.554861111111111" right="0.554861111111111" top="1" bottom="1" header="0.5" footer="0.5"/>
  <pageSetup paperSize="9" fitToHeight="2" orientation="portrait" horizontalDpi="600"/>
  <headerFooter>
    <oddFooter>&amp;C第 &amp;P 页，共41页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8"/>
  <sheetViews>
    <sheetView view="pageBreakPreview" zoomScaleNormal="100" workbookViewId="0">
      <selection activeCell="E3" sqref="E3"/>
    </sheetView>
  </sheetViews>
  <sheetFormatPr defaultColWidth="9.14285714285714" defaultRowHeight="12.75" outlineLevelCol="6"/>
  <cols>
    <col min="1" max="1" width="34.1428571428571" style="74" customWidth="1"/>
    <col min="2" max="3" width="14" style="74" customWidth="1"/>
    <col min="4" max="4" width="13.1428571428571" style="74" customWidth="1"/>
    <col min="5" max="5" width="16.7142857142857" style="74" customWidth="1"/>
    <col min="6" max="6" width="12.8571428571429" style="74" hidden="1" customWidth="1"/>
    <col min="7" max="7" width="14" style="134" hidden="1" customWidth="1"/>
    <col min="8" max="8" width="9.14285714285714" style="74"/>
    <col min="9" max="9" width="12.8571428571429" style="74"/>
    <col min="10" max="16384" width="9.14285714285714" style="74"/>
  </cols>
  <sheetData>
    <row r="1" ht="14.25" spans="1:5">
      <c r="A1" s="7" t="s">
        <v>91</v>
      </c>
      <c r="B1" s="55"/>
      <c r="C1" s="55"/>
      <c r="D1" s="22"/>
      <c r="E1" s="22"/>
    </row>
    <row r="2" ht="18" customHeight="1" spans="1:5">
      <c r="A2" s="56" t="s">
        <v>92</v>
      </c>
      <c r="B2" s="56"/>
      <c r="C2" s="56"/>
      <c r="D2" s="75"/>
      <c r="E2" s="75"/>
    </row>
    <row r="3" ht="19.9" customHeight="1" spans="1:5">
      <c r="A3" s="25"/>
      <c r="B3" s="57"/>
      <c r="C3" s="77"/>
      <c r="D3" s="78"/>
      <c r="E3" s="11" t="s">
        <v>6</v>
      </c>
    </row>
    <row r="4" s="72" customFormat="1" ht="37.9" customHeight="1" spans="1:7">
      <c r="A4" s="135" t="s">
        <v>93</v>
      </c>
      <c r="B4" s="136" t="s">
        <v>52</v>
      </c>
      <c r="C4" s="136" t="s">
        <v>8</v>
      </c>
      <c r="D4" s="136" t="s">
        <v>53</v>
      </c>
      <c r="E4" s="137" t="s">
        <v>54</v>
      </c>
      <c r="G4" s="138"/>
    </row>
    <row r="5" ht="24" customHeight="1" spans="1:5">
      <c r="A5" s="139" t="s">
        <v>10</v>
      </c>
      <c r="B5" s="140">
        <v>326054</v>
      </c>
      <c r="C5" s="140">
        <v>337969</v>
      </c>
      <c r="D5" s="141">
        <v>1.03654302661522</v>
      </c>
      <c r="E5" s="142">
        <v>0.187610470203353</v>
      </c>
    </row>
    <row r="6" ht="24" customHeight="1" spans="1:7">
      <c r="A6" s="143" t="s">
        <v>94</v>
      </c>
      <c r="B6" s="144">
        <v>38907</v>
      </c>
      <c r="C6" s="144">
        <v>39850</v>
      </c>
      <c r="D6" s="145">
        <f t="shared" ref="D6:D69" si="0">C6/B6</f>
        <v>1.02423728377927</v>
      </c>
      <c r="E6" s="146">
        <v>0.05778674382184</v>
      </c>
      <c r="F6" s="74">
        <v>37672.9999999998</v>
      </c>
      <c r="G6" s="134">
        <f t="shared" ref="G6:G69" si="1">(C6-F6)/F6</f>
        <v>0.0577867438218408</v>
      </c>
    </row>
    <row r="7" ht="24" customHeight="1" spans="1:7">
      <c r="A7" s="147" t="s">
        <v>95</v>
      </c>
      <c r="B7" s="144">
        <v>1136</v>
      </c>
      <c r="C7" s="144">
        <v>1106</v>
      </c>
      <c r="D7" s="145">
        <f t="shared" si="0"/>
        <v>0.973591549295775</v>
      </c>
      <c r="E7" s="148">
        <v>0.12056737588652</v>
      </c>
      <c r="F7" s="74">
        <v>987.000000000004</v>
      </c>
      <c r="G7" s="134">
        <f t="shared" si="1"/>
        <v>0.12056737588652</v>
      </c>
    </row>
    <row r="8" ht="24" customHeight="1" spans="1:7">
      <c r="A8" s="149" t="s">
        <v>96</v>
      </c>
      <c r="B8" s="144">
        <v>816</v>
      </c>
      <c r="C8" s="144">
        <v>816</v>
      </c>
      <c r="D8" s="145">
        <f t="shared" si="0"/>
        <v>1</v>
      </c>
      <c r="E8" s="148">
        <v>0.35548172757475</v>
      </c>
      <c r="F8" s="74">
        <v>602</v>
      </c>
      <c r="G8" s="134">
        <f t="shared" si="1"/>
        <v>0.355481727574751</v>
      </c>
    </row>
    <row r="9" ht="24" customHeight="1" spans="1:7">
      <c r="A9" s="149" t="s">
        <v>97</v>
      </c>
      <c r="B9" s="144">
        <v>16</v>
      </c>
      <c r="C9" s="144">
        <v>16</v>
      </c>
      <c r="D9" s="145">
        <f t="shared" si="0"/>
        <v>1</v>
      </c>
      <c r="E9" s="148">
        <v>-0.850467289719626</v>
      </c>
      <c r="F9" s="74">
        <v>107</v>
      </c>
      <c r="G9" s="134">
        <f t="shared" si="1"/>
        <v>-0.850467289719626</v>
      </c>
    </row>
    <row r="10" ht="24" customHeight="1" spans="1:7">
      <c r="A10" s="149" t="s">
        <v>98</v>
      </c>
      <c r="B10" s="144">
        <v>101</v>
      </c>
      <c r="C10" s="144">
        <v>101</v>
      </c>
      <c r="D10" s="145">
        <f t="shared" si="0"/>
        <v>1</v>
      </c>
      <c r="E10" s="148">
        <v>1.02</v>
      </c>
      <c r="F10" s="74">
        <v>50</v>
      </c>
      <c r="G10" s="134">
        <f t="shared" si="1"/>
        <v>1.02</v>
      </c>
    </row>
    <row r="11" ht="24" customHeight="1" spans="1:7">
      <c r="A11" s="149" t="s">
        <v>99</v>
      </c>
      <c r="B11" s="144">
        <v>14</v>
      </c>
      <c r="C11" s="144">
        <v>14</v>
      </c>
      <c r="D11" s="145">
        <f t="shared" si="0"/>
        <v>1</v>
      </c>
      <c r="E11" s="148"/>
      <c r="F11" s="74" t="e">
        <v>#DIV/0!</v>
      </c>
      <c r="G11" s="134" t="e">
        <f t="shared" si="1"/>
        <v>#DIV/0!</v>
      </c>
    </row>
    <row r="12" ht="24" customHeight="1" spans="1:7">
      <c r="A12" s="149" t="s">
        <v>100</v>
      </c>
      <c r="B12" s="144">
        <v>24</v>
      </c>
      <c r="C12" s="144">
        <v>24</v>
      </c>
      <c r="D12" s="145">
        <f t="shared" si="0"/>
        <v>1</v>
      </c>
      <c r="E12" s="148"/>
      <c r="F12" s="74" t="e">
        <v>#DIV/0!</v>
      </c>
      <c r="G12" s="134" t="e">
        <f t="shared" si="1"/>
        <v>#DIV/0!</v>
      </c>
    </row>
    <row r="13" ht="24" customHeight="1" spans="1:7">
      <c r="A13" s="149" t="s">
        <v>101</v>
      </c>
      <c r="B13" s="144">
        <v>50</v>
      </c>
      <c r="C13" s="144">
        <v>50</v>
      </c>
      <c r="D13" s="145">
        <f t="shared" si="0"/>
        <v>1</v>
      </c>
      <c r="E13" s="148">
        <v>4</v>
      </c>
      <c r="F13" s="74">
        <v>10</v>
      </c>
      <c r="G13" s="134">
        <f t="shared" si="1"/>
        <v>4</v>
      </c>
    </row>
    <row r="14" ht="24" customHeight="1" spans="1:7">
      <c r="A14" s="149" t="s">
        <v>102</v>
      </c>
      <c r="B14" s="144">
        <v>115</v>
      </c>
      <c r="C14" s="144">
        <v>85</v>
      </c>
      <c r="D14" s="145">
        <f t="shared" si="0"/>
        <v>0.739130434782609</v>
      </c>
      <c r="E14" s="148">
        <v>-0.610091743119266</v>
      </c>
      <c r="F14" s="74">
        <v>218</v>
      </c>
      <c r="G14" s="134">
        <f t="shared" si="1"/>
        <v>-0.610091743119266</v>
      </c>
    </row>
    <row r="15" ht="24" customHeight="1" spans="1:7">
      <c r="A15" s="147" t="s">
        <v>103</v>
      </c>
      <c r="B15" s="144">
        <v>905</v>
      </c>
      <c r="C15" s="144">
        <v>905</v>
      </c>
      <c r="D15" s="145">
        <f t="shared" si="0"/>
        <v>1</v>
      </c>
      <c r="E15" s="148">
        <v>0.44338118022329</v>
      </c>
      <c r="F15" s="74">
        <v>626.999999999998</v>
      </c>
      <c r="G15" s="134">
        <f t="shared" si="1"/>
        <v>0.44338118022329</v>
      </c>
    </row>
    <row r="16" ht="24" customHeight="1" spans="1:7">
      <c r="A16" s="149" t="s">
        <v>96</v>
      </c>
      <c r="B16" s="144">
        <v>734</v>
      </c>
      <c r="C16" s="144">
        <v>734</v>
      </c>
      <c r="D16" s="145">
        <f t="shared" si="0"/>
        <v>1</v>
      </c>
      <c r="E16" s="148">
        <v>0.34926470588235</v>
      </c>
      <c r="F16" s="74">
        <v>544.000000000001</v>
      </c>
      <c r="G16" s="134">
        <f t="shared" si="1"/>
        <v>0.34926470588235</v>
      </c>
    </row>
    <row r="17" ht="24" customHeight="1" spans="1:7">
      <c r="A17" s="149" t="s">
        <v>104</v>
      </c>
      <c r="B17" s="144">
        <v>41</v>
      </c>
      <c r="C17" s="144">
        <v>41</v>
      </c>
      <c r="D17" s="145">
        <f t="shared" si="0"/>
        <v>1</v>
      </c>
      <c r="E17" s="148">
        <v>-0.163265306122449</v>
      </c>
      <c r="F17" s="74">
        <v>49</v>
      </c>
      <c r="G17" s="134">
        <f t="shared" si="1"/>
        <v>-0.163265306122449</v>
      </c>
    </row>
    <row r="18" ht="24" customHeight="1" spans="1:7">
      <c r="A18" s="149" t="s">
        <v>105</v>
      </c>
      <c r="B18" s="144">
        <v>75</v>
      </c>
      <c r="C18" s="144">
        <v>75</v>
      </c>
      <c r="D18" s="145">
        <f t="shared" si="0"/>
        <v>1</v>
      </c>
      <c r="E18" s="148"/>
      <c r="F18" s="74" t="e">
        <v>#DIV/0!</v>
      </c>
      <c r="G18" s="134" t="e">
        <f t="shared" si="1"/>
        <v>#DIV/0!</v>
      </c>
    </row>
    <row r="19" ht="24" customHeight="1" spans="1:7">
      <c r="A19" s="149" t="s">
        <v>106</v>
      </c>
      <c r="B19" s="144">
        <v>55</v>
      </c>
      <c r="C19" s="144">
        <v>55</v>
      </c>
      <c r="D19" s="145">
        <f t="shared" si="0"/>
        <v>1</v>
      </c>
      <c r="E19" s="148">
        <v>0.61764705882353</v>
      </c>
      <c r="F19" s="74">
        <v>34</v>
      </c>
      <c r="G19" s="134">
        <f t="shared" si="1"/>
        <v>0.617647058823529</v>
      </c>
    </row>
    <row r="20" ht="24" customHeight="1" spans="1:7">
      <c r="A20" s="147" t="s">
        <v>107</v>
      </c>
      <c r="B20" s="144">
        <v>8863</v>
      </c>
      <c r="C20" s="144">
        <v>8865</v>
      </c>
      <c r="D20" s="145">
        <f t="shared" si="0"/>
        <v>1.00022565722667</v>
      </c>
      <c r="E20" s="148">
        <v>-0.312310914591576</v>
      </c>
      <c r="F20" s="74">
        <v>12891</v>
      </c>
      <c r="G20" s="134">
        <f t="shared" si="1"/>
        <v>-0.312310914591576</v>
      </c>
    </row>
    <row r="21" ht="24" customHeight="1" spans="1:7">
      <c r="A21" s="149" t="s">
        <v>96</v>
      </c>
      <c r="B21" s="144">
        <v>6664</v>
      </c>
      <c r="C21" s="144">
        <v>6664</v>
      </c>
      <c r="D21" s="145">
        <f t="shared" si="0"/>
        <v>1</v>
      </c>
      <c r="E21" s="148">
        <v>-0.389072240557389</v>
      </c>
      <c r="F21" s="74">
        <v>10908</v>
      </c>
      <c r="G21" s="134">
        <f t="shared" si="1"/>
        <v>-0.389072240557389</v>
      </c>
    </row>
    <row r="22" ht="24" customHeight="1" spans="1:7">
      <c r="A22" s="149" t="s">
        <v>97</v>
      </c>
      <c r="B22" s="144">
        <v>896</v>
      </c>
      <c r="C22" s="144">
        <v>896</v>
      </c>
      <c r="D22" s="145">
        <f t="shared" si="0"/>
        <v>1</v>
      </c>
      <c r="E22" s="148">
        <v>13.4516129032258</v>
      </c>
      <c r="F22" s="74">
        <v>62</v>
      </c>
      <c r="G22" s="134">
        <f t="shared" si="1"/>
        <v>13.4516129032258</v>
      </c>
    </row>
    <row r="23" ht="24" customHeight="1" spans="1:7">
      <c r="A23" s="149" t="s">
        <v>108</v>
      </c>
      <c r="B23" s="144">
        <v>470</v>
      </c>
      <c r="C23" s="144">
        <v>470</v>
      </c>
      <c r="D23" s="145">
        <f t="shared" si="0"/>
        <v>1</v>
      </c>
      <c r="E23" s="148">
        <v>-0.441805225653207</v>
      </c>
      <c r="F23" s="74">
        <v>842.000000000001</v>
      </c>
      <c r="G23" s="134">
        <f t="shared" si="1"/>
        <v>-0.441805225653207</v>
      </c>
    </row>
    <row r="24" ht="24" customHeight="1" spans="1:7">
      <c r="A24" s="150" t="s">
        <v>109</v>
      </c>
      <c r="B24" s="144">
        <v>833</v>
      </c>
      <c r="C24" s="144">
        <v>835</v>
      </c>
      <c r="D24" s="145">
        <f t="shared" si="0"/>
        <v>1.00240096038415</v>
      </c>
      <c r="E24" s="148">
        <v>-0.22613531047266</v>
      </c>
      <c r="F24" s="74">
        <v>1079</v>
      </c>
      <c r="G24" s="134">
        <f t="shared" si="1"/>
        <v>-0.22613531047266</v>
      </c>
    </row>
    <row r="25" ht="24" customHeight="1" spans="1:7">
      <c r="A25" s="147" t="s">
        <v>110</v>
      </c>
      <c r="B25" s="144">
        <v>904</v>
      </c>
      <c r="C25" s="144">
        <v>904</v>
      </c>
      <c r="D25" s="145">
        <f t="shared" si="0"/>
        <v>1</v>
      </c>
      <c r="E25" s="148">
        <v>0.32745961820852</v>
      </c>
      <c r="F25" s="74">
        <v>680.999999999998</v>
      </c>
      <c r="G25" s="134">
        <f t="shared" si="1"/>
        <v>0.327459618208521</v>
      </c>
    </row>
    <row r="26" ht="24" customHeight="1" spans="1:7">
      <c r="A26" s="149" t="s">
        <v>96</v>
      </c>
      <c r="B26" s="144">
        <v>637</v>
      </c>
      <c r="C26" s="144">
        <v>637</v>
      </c>
      <c r="D26" s="145">
        <f t="shared" si="0"/>
        <v>1</v>
      </c>
      <c r="E26" s="148">
        <v>0.13345195729537</v>
      </c>
      <c r="F26" s="74">
        <v>562.000000000002</v>
      </c>
      <c r="G26" s="134">
        <f t="shared" si="1"/>
        <v>0.13345195729537</v>
      </c>
    </row>
    <row r="27" ht="24" customHeight="1" spans="1:7">
      <c r="A27" s="149" t="s">
        <v>111</v>
      </c>
      <c r="B27" s="144">
        <v>267</v>
      </c>
      <c r="C27" s="144">
        <v>267</v>
      </c>
      <c r="D27" s="145">
        <f t="shared" si="0"/>
        <v>1</v>
      </c>
      <c r="E27" s="148">
        <v>1.2436974789916</v>
      </c>
      <c r="F27" s="74">
        <v>119</v>
      </c>
      <c r="G27" s="134">
        <f t="shared" si="1"/>
        <v>1.2436974789916</v>
      </c>
    </row>
    <row r="28" ht="24" customHeight="1" spans="1:7">
      <c r="A28" s="147" t="s">
        <v>112</v>
      </c>
      <c r="B28" s="144">
        <v>568</v>
      </c>
      <c r="C28" s="144">
        <v>568</v>
      </c>
      <c r="D28" s="145">
        <f t="shared" si="0"/>
        <v>1</v>
      </c>
      <c r="E28" s="148">
        <v>-0.283732660781841</v>
      </c>
      <c r="F28" s="74">
        <v>793</v>
      </c>
      <c r="G28" s="134">
        <f t="shared" si="1"/>
        <v>-0.283732660781841</v>
      </c>
    </row>
    <row r="29" ht="24" customHeight="1" spans="1:7">
      <c r="A29" s="149" t="s">
        <v>96</v>
      </c>
      <c r="B29" s="144">
        <v>350</v>
      </c>
      <c r="C29" s="144">
        <v>350</v>
      </c>
      <c r="D29" s="145">
        <f t="shared" si="0"/>
        <v>1</v>
      </c>
      <c r="E29" s="148">
        <v>0.10759493670886</v>
      </c>
      <c r="F29" s="74">
        <v>316</v>
      </c>
      <c r="G29" s="134">
        <f t="shared" si="1"/>
        <v>0.107594936708861</v>
      </c>
    </row>
    <row r="30" ht="24" customHeight="1" spans="1:7">
      <c r="A30" s="149" t="s">
        <v>113</v>
      </c>
      <c r="B30" s="144">
        <v>218</v>
      </c>
      <c r="C30" s="144">
        <v>218</v>
      </c>
      <c r="D30" s="145">
        <f t="shared" si="0"/>
        <v>1</v>
      </c>
      <c r="E30" s="148">
        <v>-0.461728395061728</v>
      </c>
      <c r="F30" s="74">
        <v>405</v>
      </c>
      <c r="G30" s="134">
        <f t="shared" si="1"/>
        <v>-0.461728395061728</v>
      </c>
    </row>
    <row r="31" ht="24" customHeight="1" spans="1:7">
      <c r="A31" s="147" t="s">
        <v>114</v>
      </c>
      <c r="B31" s="144">
        <v>2381</v>
      </c>
      <c r="C31" s="144">
        <v>2380</v>
      </c>
      <c r="D31" s="145">
        <f t="shared" si="0"/>
        <v>0.999580008399832</v>
      </c>
      <c r="E31" s="148">
        <v>0.31564400221117</v>
      </c>
      <c r="F31" s="74">
        <v>1808.99999999999</v>
      </c>
      <c r="G31" s="134">
        <f t="shared" si="1"/>
        <v>0.315644002211174</v>
      </c>
    </row>
    <row r="32" ht="24" customHeight="1" spans="1:7">
      <c r="A32" s="149" t="s">
        <v>96</v>
      </c>
      <c r="B32" s="144">
        <v>1631</v>
      </c>
      <c r="C32" s="144">
        <v>1631</v>
      </c>
      <c r="D32" s="145">
        <f t="shared" si="0"/>
        <v>1</v>
      </c>
      <c r="E32" s="148">
        <v>0.22723852520692</v>
      </c>
      <c r="F32" s="74">
        <v>1329</v>
      </c>
      <c r="G32" s="134">
        <f t="shared" si="1"/>
        <v>0.227238525206923</v>
      </c>
    </row>
    <row r="33" ht="24" customHeight="1" spans="1:7">
      <c r="A33" s="149" t="s">
        <v>97</v>
      </c>
      <c r="B33" s="144">
        <v>15</v>
      </c>
      <c r="C33" s="144">
        <v>14</v>
      </c>
      <c r="D33" s="145">
        <f t="shared" si="0"/>
        <v>0.933333333333333</v>
      </c>
      <c r="E33" s="148">
        <v>3.66666666666667</v>
      </c>
      <c r="F33" s="74">
        <v>3</v>
      </c>
      <c r="G33" s="134">
        <f t="shared" si="1"/>
        <v>3.66666666666667</v>
      </c>
    </row>
    <row r="34" ht="24" customHeight="1" spans="1:7">
      <c r="A34" s="149" t="s">
        <v>115</v>
      </c>
      <c r="B34" s="144">
        <v>206</v>
      </c>
      <c r="C34" s="144">
        <v>206</v>
      </c>
      <c r="D34" s="145">
        <f t="shared" si="0"/>
        <v>1</v>
      </c>
      <c r="E34" s="148">
        <v>40.2</v>
      </c>
      <c r="F34" s="74">
        <v>5</v>
      </c>
      <c r="G34" s="134">
        <f t="shared" si="1"/>
        <v>40.2</v>
      </c>
    </row>
    <row r="35" ht="24" customHeight="1" spans="1:7">
      <c r="A35" s="149" t="s">
        <v>116</v>
      </c>
      <c r="B35" s="144">
        <v>76</v>
      </c>
      <c r="C35" s="144">
        <v>76</v>
      </c>
      <c r="D35" s="145">
        <f t="shared" si="0"/>
        <v>1</v>
      </c>
      <c r="E35" s="148">
        <v>-0.289719626168224</v>
      </c>
      <c r="F35" s="74">
        <v>107</v>
      </c>
      <c r="G35" s="134">
        <f t="shared" si="1"/>
        <v>-0.289719626168224</v>
      </c>
    </row>
    <row r="36" ht="24" customHeight="1" spans="1:7">
      <c r="A36" s="149" t="s">
        <v>117</v>
      </c>
      <c r="B36" s="144">
        <v>339</v>
      </c>
      <c r="C36" s="144">
        <v>339</v>
      </c>
      <c r="D36" s="145">
        <f t="shared" si="0"/>
        <v>1</v>
      </c>
      <c r="E36" s="148"/>
      <c r="F36" s="74" t="e">
        <v>#DIV/0!</v>
      </c>
      <c r="G36" s="134" t="e">
        <f t="shared" si="1"/>
        <v>#DIV/0!</v>
      </c>
    </row>
    <row r="37" ht="24" customHeight="1" spans="1:7">
      <c r="A37" s="149" t="s">
        <v>118</v>
      </c>
      <c r="B37" s="144">
        <v>114</v>
      </c>
      <c r="C37" s="144">
        <v>114</v>
      </c>
      <c r="D37" s="145">
        <f t="shared" si="0"/>
        <v>1</v>
      </c>
      <c r="E37" s="148">
        <v>-0.683333333333333</v>
      </c>
      <c r="F37" s="74">
        <v>360</v>
      </c>
      <c r="G37" s="134">
        <f t="shared" si="1"/>
        <v>-0.683333333333333</v>
      </c>
    </row>
    <row r="38" ht="24" customHeight="1" spans="1:7">
      <c r="A38" s="147" t="s">
        <v>119</v>
      </c>
      <c r="B38" s="144">
        <v>4500</v>
      </c>
      <c r="C38" s="144">
        <v>4500</v>
      </c>
      <c r="D38" s="145">
        <f t="shared" si="0"/>
        <v>1</v>
      </c>
      <c r="E38" s="148">
        <v>1.83196979232222</v>
      </c>
      <c r="F38" s="74">
        <v>1589</v>
      </c>
      <c r="G38" s="134">
        <f t="shared" si="1"/>
        <v>1.83196979232222</v>
      </c>
    </row>
    <row r="39" ht="24" customHeight="1" spans="1:7">
      <c r="A39" s="149" t="s">
        <v>120</v>
      </c>
      <c r="B39" s="144">
        <v>4500</v>
      </c>
      <c r="C39" s="144">
        <v>4500</v>
      </c>
      <c r="D39" s="145">
        <f t="shared" si="0"/>
        <v>1</v>
      </c>
      <c r="E39" s="148">
        <v>1.83196979232222</v>
      </c>
      <c r="F39" s="74">
        <v>1589</v>
      </c>
      <c r="G39" s="134">
        <f t="shared" si="1"/>
        <v>1.83196979232222</v>
      </c>
    </row>
    <row r="40" ht="24" customHeight="1" spans="1:7">
      <c r="A40" s="147" t="s">
        <v>121</v>
      </c>
      <c r="B40" s="144">
        <v>549</v>
      </c>
      <c r="C40" s="144">
        <v>549</v>
      </c>
      <c r="D40" s="145">
        <f t="shared" si="0"/>
        <v>1</v>
      </c>
      <c r="E40" s="148">
        <v>0.0557692307692298</v>
      </c>
      <c r="F40" s="74">
        <v>520</v>
      </c>
      <c r="G40" s="134">
        <f t="shared" si="1"/>
        <v>0.0557692307692308</v>
      </c>
    </row>
    <row r="41" ht="24" customHeight="1" spans="1:7">
      <c r="A41" s="149" t="s">
        <v>96</v>
      </c>
      <c r="B41" s="144">
        <v>418</v>
      </c>
      <c r="C41" s="144">
        <v>418</v>
      </c>
      <c r="D41" s="145">
        <f t="shared" si="0"/>
        <v>1</v>
      </c>
      <c r="E41" s="148">
        <v>0.10582010582011</v>
      </c>
      <c r="F41" s="74">
        <v>377.999999999999</v>
      </c>
      <c r="G41" s="134">
        <f t="shared" si="1"/>
        <v>0.105820105820109</v>
      </c>
    </row>
    <row r="42" ht="24" customHeight="1" spans="1:7">
      <c r="A42" s="149" t="s">
        <v>122</v>
      </c>
      <c r="B42" s="144">
        <v>127</v>
      </c>
      <c r="C42" s="144">
        <v>127</v>
      </c>
      <c r="D42" s="145">
        <f t="shared" si="0"/>
        <v>1</v>
      </c>
      <c r="E42" s="148">
        <v>-0.0378787878787879</v>
      </c>
      <c r="F42" s="74">
        <v>132</v>
      </c>
      <c r="G42" s="134">
        <f t="shared" si="1"/>
        <v>-0.0378787878787879</v>
      </c>
    </row>
    <row r="43" ht="24" customHeight="1" spans="1:7">
      <c r="A43" s="149" t="s">
        <v>116</v>
      </c>
      <c r="B43" s="144">
        <v>4</v>
      </c>
      <c r="C43" s="144">
        <v>4</v>
      </c>
      <c r="D43" s="145">
        <f t="shared" si="0"/>
        <v>1</v>
      </c>
      <c r="E43" s="148">
        <v>-0.6</v>
      </c>
      <c r="F43" s="74">
        <v>10</v>
      </c>
      <c r="G43" s="134">
        <f t="shared" si="1"/>
        <v>-0.6</v>
      </c>
    </row>
    <row r="44" ht="24" customHeight="1" spans="1:7">
      <c r="A44" s="147" t="s">
        <v>123</v>
      </c>
      <c r="B44" s="144">
        <v>1827</v>
      </c>
      <c r="C44" s="144">
        <v>1837</v>
      </c>
      <c r="D44" s="145">
        <f t="shared" si="0"/>
        <v>1.00547345374932</v>
      </c>
      <c r="E44" s="148">
        <v>0.0539300057372301</v>
      </c>
      <c r="F44" s="74">
        <v>1743.00000000001</v>
      </c>
      <c r="G44" s="134">
        <f t="shared" si="1"/>
        <v>0.0539300057372286</v>
      </c>
    </row>
    <row r="45" ht="24" customHeight="1" spans="1:7">
      <c r="A45" s="149" t="s">
        <v>96</v>
      </c>
      <c r="B45" s="144">
        <v>1493</v>
      </c>
      <c r="C45" s="144">
        <v>1493</v>
      </c>
      <c r="D45" s="145">
        <f t="shared" si="0"/>
        <v>1</v>
      </c>
      <c r="E45" s="148">
        <v>0.03824756606398</v>
      </c>
      <c r="F45" s="74">
        <v>1438</v>
      </c>
      <c r="G45" s="134">
        <f t="shared" si="1"/>
        <v>0.0382475660639777</v>
      </c>
    </row>
    <row r="46" ht="24" customHeight="1" spans="1:7">
      <c r="A46" s="149" t="s">
        <v>124</v>
      </c>
      <c r="B46" s="144">
        <v>169</v>
      </c>
      <c r="C46" s="144">
        <v>169</v>
      </c>
      <c r="D46" s="145">
        <f t="shared" si="0"/>
        <v>1</v>
      </c>
      <c r="E46" s="148">
        <v>8.94117647058824</v>
      </c>
      <c r="F46" s="74">
        <v>17</v>
      </c>
      <c r="G46" s="134">
        <f t="shared" si="1"/>
        <v>8.94117647058824</v>
      </c>
    </row>
    <row r="47" ht="24" customHeight="1" spans="1:7">
      <c r="A47" s="149" t="s">
        <v>125</v>
      </c>
      <c r="B47" s="144">
        <v>1</v>
      </c>
      <c r="C47" s="144">
        <v>1</v>
      </c>
      <c r="D47" s="145">
        <f t="shared" si="0"/>
        <v>1</v>
      </c>
      <c r="E47" s="148">
        <v>-0.983333333333333</v>
      </c>
      <c r="F47" s="74">
        <v>59.9999999999999</v>
      </c>
      <c r="G47" s="134">
        <f t="shared" si="1"/>
        <v>-0.983333333333333</v>
      </c>
    </row>
    <row r="48" ht="24" customHeight="1" spans="1:7">
      <c r="A48" s="149" t="s">
        <v>126</v>
      </c>
      <c r="B48" s="144">
        <v>164</v>
      </c>
      <c r="C48" s="144">
        <v>174</v>
      </c>
      <c r="D48" s="145">
        <f t="shared" si="0"/>
        <v>1.0609756097561</v>
      </c>
      <c r="E48" s="148">
        <v>-0.236842105263158</v>
      </c>
      <c r="F48" s="74">
        <v>228</v>
      </c>
      <c r="G48" s="134">
        <f t="shared" si="1"/>
        <v>-0.236842105263158</v>
      </c>
    </row>
    <row r="49" ht="24" customHeight="1" spans="1:7">
      <c r="A49" s="147" t="s">
        <v>127</v>
      </c>
      <c r="B49" s="144">
        <v>99</v>
      </c>
      <c r="C49" s="144">
        <v>101</v>
      </c>
      <c r="D49" s="145">
        <f t="shared" si="0"/>
        <v>1.02020202020202</v>
      </c>
      <c r="E49" s="148">
        <v>-0.910540301151461</v>
      </c>
      <c r="F49" s="74">
        <v>1129</v>
      </c>
      <c r="G49" s="134">
        <f t="shared" si="1"/>
        <v>-0.910540301151461</v>
      </c>
    </row>
    <row r="50" ht="24" customHeight="1" spans="1:7">
      <c r="A50" s="149" t="s">
        <v>128</v>
      </c>
      <c r="B50" s="144">
        <v>5</v>
      </c>
      <c r="C50" s="144">
        <v>7</v>
      </c>
      <c r="D50" s="145">
        <f t="shared" si="0"/>
        <v>1.4</v>
      </c>
      <c r="E50" s="148">
        <v>-0.72</v>
      </c>
      <c r="F50" s="74">
        <v>25</v>
      </c>
      <c r="G50" s="134">
        <f t="shared" si="1"/>
        <v>-0.72</v>
      </c>
    </row>
    <row r="51" ht="24" customHeight="1" spans="1:7">
      <c r="A51" s="149" t="s">
        <v>129</v>
      </c>
      <c r="B51" s="144">
        <v>94</v>
      </c>
      <c r="C51" s="144">
        <v>94</v>
      </c>
      <c r="D51" s="145">
        <f t="shared" si="0"/>
        <v>1</v>
      </c>
      <c r="E51" s="148">
        <v>-0.718562874251497</v>
      </c>
      <c r="F51" s="74">
        <v>334</v>
      </c>
      <c r="G51" s="134">
        <f t="shared" si="1"/>
        <v>-0.718562874251497</v>
      </c>
    </row>
    <row r="52" ht="24" customHeight="1" spans="1:7">
      <c r="A52" s="147" t="s">
        <v>130</v>
      </c>
      <c r="B52" s="144">
        <v>5</v>
      </c>
      <c r="C52" s="144">
        <v>5</v>
      </c>
      <c r="D52" s="145">
        <f t="shared" si="0"/>
        <v>1</v>
      </c>
      <c r="E52" s="148"/>
      <c r="F52" s="74" t="e">
        <v>#DIV/0!</v>
      </c>
      <c r="G52" s="134" t="e">
        <f t="shared" si="1"/>
        <v>#DIV/0!</v>
      </c>
    </row>
    <row r="53" ht="24" customHeight="1" spans="1:7">
      <c r="A53" s="149" t="s">
        <v>131</v>
      </c>
      <c r="B53" s="144">
        <v>5</v>
      </c>
      <c r="C53" s="144">
        <v>5</v>
      </c>
      <c r="D53" s="145">
        <f t="shared" si="0"/>
        <v>1</v>
      </c>
      <c r="E53" s="148"/>
      <c r="F53" s="74" t="e">
        <v>#DIV/0!</v>
      </c>
      <c r="G53" s="134" t="e">
        <f t="shared" si="1"/>
        <v>#DIV/0!</v>
      </c>
    </row>
    <row r="54" ht="24" customHeight="1" spans="1:7">
      <c r="A54" s="147" t="s">
        <v>132</v>
      </c>
      <c r="B54" s="144">
        <v>146</v>
      </c>
      <c r="C54" s="144">
        <v>146</v>
      </c>
      <c r="D54" s="145">
        <f t="shared" si="0"/>
        <v>1</v>
      </c>
      <c r="E54" s="148">
        <v>1.43333333333333</v>
      </c>
      <c r="F54" s="74">
        <v>60.0000000000001</v>
      </c>
      <c r="G54" s="134">
        <f t="shared" si="1"/>
        <v>1.43333333333333</v>
      </c>
    </row>
    <row r="55" ht="24" customHeight="1" spans="1:7">
      <c r="A55" s="149" t="s">
        <v>133</v>
      </c>
      <c r="B55" s="144">
        <v>146</v>
      </c>
      <c r="C55" s="144">
        <v>146</v>
      </c>
      <c r="D55" s="145">
        <f t="shared" si="0"/>
        <v>1</v>
      </c>
      <c r="E55" s="148">
        <v>1.43333333333333</v>
      </c>
      <c r="F55" s="74">
        <v>60.0000000000001</v>
      </c>
      <c r="G55" s="134">
        <f t="shared" si="1"/>
        <v>1.43333333333333</v>
      </c>
    </row>
    <row r="56" ht="24" customHeight="1" spans="1:7">
      <c r="A56" s="147" t="s">
        <v>134</v>
      </c>
      <c r="B56" s="144">
        <v>681</v>
      </c>
      <c r="C56" s="144">
        <v>680</v>
      </c>
      <c r="D56" s="145">
        <f t="shared" si="0"/>
        <v>0.998531571218796</v>
      </c>
      <c r="E56" s="148">
        <v>-0.00146842878120394</v>
      </c>
      <c r="F56" s="74">
        <v>681</v>
      </c>
      <c r="G56" s="134">
        <f t="shared" si="1"/>
        <v>-0.00146842878120411</v>
      </c>
    </row>
    <row r="57" ht="24" customHeight="1" spans="1:7">
      <c r="A57" s="149" t="s">
        <v>96</v>
      </c>
      <c r="B57" s="144">
        <v>470</v>
      </c>
      <c r="C57" s="144">
        <v>470</v>
      </c>
      <c r="D57" s="145">
        <f t="shared" si="0"/>
        <v>1</v>
      </c>
      <c r="E57" s="148">
        <v>0.12709832134293</v>
      </c>
      <c r="F57" s="74">
        <v>416.999999999998</v>
      </c>
      <c r="G57" s="134">
        <f t="shared" si="1"/>
        <v>0.127098321342931</v>
      </c>
    </row>
    <row r="58" ht="24" customHeight="1" spans="1:7">
      <c r="A58" s="149" t="s">
        <v>135</v>
      </c>
      <c r="B58" s="144">
        <v>116</v>
      </c>
      <c r="C58" s="144">
        <v>116</v>
      </c>
      <c r="D58" s="145">
        <f t="shared" si="0"/>
        <v>1</v>
      </c>
      <c r="E58" s="148">
        <v>0.00869565217391005</v>
      </c>
      <c r="F58" s="74">
        <v>115</v>
      </c>
      <c r="G58" s="134">
        <f t="shared" si="1"/>
        <v>0.00869565217391304</v>
      </c>
    </row>
    <row r="59" ht="24" customHeight="1" spans="1:7">
      <c r="A59" s="149" t="s">
        <v>136</v>
      </c>
      <c r="B59" s="144">
        <v>95</v>
      </c>
      <c r="C59" s="144">
        <v>94</v>
      </c>
      <c r="D59" s="145">
        <f t="shared" si="0"/>
        <v>0.989473684210526</v>
      </c>
      <c r="E59" s="148">
        <v>-0.347222222222222</v>
      </c>
      <c r="F59" s="74">
        <v>144</v>
      </c>
      <c r="G59" s="134">
        <f t="shared" si="1"/>
        <v>-0.347222222222222</v>
      </c>
    </row>
    <row r="60" ht="24" customHeight="1" spans="1:7">
      <c r="A60" s="147" t="s">
        <v>137</v>
      </c>
      <c r="B60" s="144">
        <v>938</v>
      </c>
      <c r="C60" s="144">
        <v>938</v>
      </c>
      <c r="D60" s="145">
        <f t="shared" si="0"/>
        <v>1</v>
      </c>
      <c r="E60" s="148">
        <v>-0.11924882629108</v>
      </c>
      <c r="F60" s="74">
        <v>1065</v>
      </c>
      <c r="G60" s="134">
        <f t="shared" si="1"/>
        <v>-0.11924882629108</v>
      </c>
    </row>
    <row r="61" ht="24" customHeight="1" spans="1:7">
      <c r="A61" s="149" t="s">
        <v>96</v>
      </c>
      <c r="B61" s="144">
        <v>794</v>
      </c>
      <c r="C61" s="144">
        <v>794</v>
      </c>
      <c r="D61" s="145">
        <f t="shared" si="0"/>
        <v>1</v>
      </c>
      <c r="E61" s="148">
        <v>-0.0161090458488229</v>
      </c>
      <c r="F61" s="74">
        <v>807</v>
      </c>
      <c r="G61" s="134">
        <f t="shared" si="1"/>
        <v>-0.0161090458488228</v>
      </c>
    </row>
    <row r="62" ht="24" customHeight="1" spans="1:7">
      <c r="A62" s="150" t="s">
        <v>138</v>
      </c>
      <c r="B62" s="144">
        <v>144</v>
      </c>
      <c r="C62" s="144">
        <v>144</v>
      </c>
      <c r="D62" s="145">
        <f t="shared" si="0"/>
        <v>1</v>
      </c>
      <c r="E62" s="148">
        <v>-0.36</v>
      </c>
      <c r="F62" s="74">
        <v>225</v>
      </c>
      <c r="G62" s="134">
        <f t="shared" si="1"/>
        <v>-0.36</v>
      </c>
    </row>
    <row r="63" ht="24" customHeight="1" spans="1:7">
      <c r="A63" s="147" t="s">
        <v>139</v>
      </c>
      <c r="B63" s="144">
        <v>1893</v>
      </c>
      <c r="C63" s="144">
        <v>2766</v>
      </c>
      <c r="D63" s="145">
        <f t="shared" si="0"/>
        <v>1.46117274167987</v>
      </c>
      <c r="E63" s="148">
        <v>0.33687771870469</v>
      </c>
      <c r="F63" s="74">
        <v>2069</v>
      </c>
      <c r="G63" s="134">
        <f t="shared" si="1"/>
        <v>0.336877718704688</v>
      </c>
    </row>
    <row r="64" ht="24" customHeight="1" spans="1:7">
      <c r="A64" s="149" t="s">
        <v>96</v>
      </c>
      <c r="B64" s="144">
        <v>590</v>
      </c>
      <c r="C64" s="144">
        <v>590</v>
      </c>
      <c r="D64" s="145">
        <f t="shared" si="0"/>
        <v>1</v>
      </c>
      <c r="E64" s="148">
        <v>-0.129793510324484</v>
      </c>
      <c r="F64" s="74">
        <v>678</v>
      </c>
      <c r="G64" s="134">
        <f t="shared" si="1"/>
        <v>-0.129793510324484</v>
      </c>
    </row>
    <row r="65" ht="24" customHeight="1" spans="1:7">
      <c r="A65" s="149" t="s">
        <v>140</v>
      </c>
      <c r="B65" s="144">
        <v>1303</v>
      </c>
      <c r="C65" s="144">
        <v>2176</v>
      </c>
      <c r="D65" s="145">
        <f t="shared" si="0"/>
        <v>1.66999232540292</v>
      </c>
      <c r="E65" s="148">
        <v>0.56434219985622</v>
      </c>
      <c r="F65" s="74">
        <v>1391</v>
      </c>
      <c r="G65" s="134">
        <f t="shared" si="1"/>
        <v>0.564342199856219</v>
      </c>
    </row>
    <row r="66" ht="24" customHeight="1" spans="1:7">
      <c r="A66" s="147" t="s">
        <v>141</v>
      </c>
      <c r="B66" s="144">
        <v>880</v>
      </c>
      <c r="C66" s="144">
        <v>880</v>
      </c>
      <c r="D66" s="145">
        <f t="shared" si="0"/>
        <v>1</v>
      </c>
      <c r="E66" s="148">
        <v>0.27351664254703</v>
      </c>
      <c r="F66" s="74">
        <v>691.000000000002</v>
      </c>
      <c r="G66" s="134">
        <f t="shared" si="1"/>
        <v>0.27351664254703</v>
      </c>
    </row>
    <row r="67" ht="24" customHeight="1" spans="1:7">
      <c r="A67" s="149" t="s">
        <v>96</v>
      </c>
      <c r="B67" s="144">
        <v>440</v>
      </c>
      <c r="C67" s="144">
        <v>440</v>
      </c>
      <c r="D67" s="145">
        <f t="shared" si="0"/>
        <v>1</v>
      </c>
      <c r="E67" s="148">
        <v>0.14583333333333</v>
      </c>
      <c r="F67" s="74">
        <v>384.000000000001</v>
      </c>
      <c r="G67" s="134">
        <f t="shared" si="1"/>
        <v>0.14583333333333</v>
      </c>
    </row>
    <row r="68" ht="24" customHeight="1" spans="1:7">
      <c r="A68" s="149" t="s">
        <v>108</v>
      </c>
      <c r="B68" s="144">
        <v>32</v>
      </c>
      <c r="C68" s="144">
        <v>32</v>
      </c>
      <c r="D68" s="145">
        <f t="shared" si="0"/>
        <v>1</v>
      </c>
      <c r="E68" s="148"/>
      <c r="F68" s="74" t="e">
        <v>#DIV/0!</v>
      </c>
      <c r="G68" s="134" t="e">
        <f t="shared" si="1"/>
        <v>#DIV/0!</v>
      </c>
    </row>
    <row r="69" ht="24" customHeight="1" spans="1:7">
      <c r="A69" s="149" t="s">
        <v>142</v>
      </c>
      <c r="B69" s="144">
        <v>408</v>
      </c>
      <c r="C69" s="144">
        <v>408</v>
      </c>
      <c r="D69" s="145">
        <f t="shared" si="0"/>
        <v>1</v>
      </c>
      <c r="E69" s="148">
        <v>0.32899022801303</v>
      </c>
      <c r="F69" s="74">
        <v>307</v>
      </c>
      <c r="G69" s="134">
        <f t="shared" si="1"/>
        <v>0.328990228013029</v>
      </c>
    </row>
    <row r="70" ht="24" customHeight="1" spans="1:7">
      <c r="A70" s="147" t="s">
        <v>143</v>
      </c>
      <c r="B70" s="144">
        <v>447</v>
      </c>
      <c r="C70" s="144">
        <v>447</v>
      </c>
      <c r="D70" s="145">
        <f t="shared" ref="D70:D132" si="2">C70/B70</f>
        <v>1</v>
      </c>
      <c r="E70" s="148">
        <v>0.0371229698375899</v>
      </c>
      <c r="F70" s="74">
        <v>430.999999999999</v>
      </c>
      <c r="G70" s="134">
        <f t="shared" ref="G70:G133" si="3">(C70-F70)/F70</f>
        <v>0.0371229698375895</v>
      </c>
    </row>
    <row r="71" ht="24" customHeight="1" spans="1:7">
      <c r="A71" s="149" t="s">
        <v>96</v>
      </c>
      <c r="B71" s="144">
        <v>407</v>
      </c>
      <c r="C71" s="144">
        <v>407</v>
      </c>
      <c r="D71" s="145">
        <f t="shared" si="2"/>
        <v>1</v>
      </c>
      <c r="E71" s="148">
        <v>0.0911528150134</v>
      </c>
      <c r="F71" s="74">
        <v>373.000000000002</v>
      </c>
      <c r="G71" s="134">
        <f t="shared" si="3"/>
        <v>0.091152815013399</v>
      </c>
    </row>
    <row r="72" ht="24" customHeight="1" spans="1:7">
      <c r="A72" s="149" t="s">
        <v>144</v>
      </c>
      <c r="B72" s="144">
        <v>40</v>
      </c>
      <c r="C72" s="144">
        <v>40</v>
      </c>
      <c r="D72" s="145">
        <f t="shared" si="2"/>
        <v>1</v>
      </c>
      <c r="E72" s="148">
        <v>-0.272727272727273</v>
      </c>
      <c r="F72" s="74">
        <v>55</v>
      </c>
      <c r="G72" s="134">
        <f t="shared" si="3"/>
        <v>-0.272727272727273</v>
      </c>
    </row>
    <row r="73" ht="24" customHeight="1" spans="1:7">
      <c r="A73" s="147" t="s">
        <v>145</v>
      </c>
      <c r="B73" s="144">
        <v>966</v>
      </c>
      <c r="C73" s="144">
        <v>966</v>
      </c>
      <c r="D73" s="145">
        <f t="shared" si="2"/>
        <v>1</v>
      </c>
      <c r="E73" s="148">
        <v>0.08906426155581</v>
      </c>
      <c r="F73" s="74">
        <v>886.999999999997</v>
      </c>
      <c r="G73" s="134">
        <f t="shared" si="3"/>
        <v>0.0890642615558097</v>
      </c>
    </row>
    <row r="74" ht="24" customHeight="1" spans="1:7">
      <c r="A74" s="149" t="s">
        <v>96</v>
      </c>
      <c r="B74" s="144">
        <v>693</v>
      </c>
      <c r="C74" s="144">
        <v>693</v>
      </c>
      <c r="D74" s="145">
        <f t="shared" si="2"/>
        <v>1</v>
      </c>
      <c r="E74" s="148">
        <v>0.18461538461538</v>
      </c>
      <c r="F74" s="74">
        <v>585.000000000002</v>
      </c>
      <c r="G74" s="134">
        <f t="shared" si="3"/>
        <v>0.18461538461538</v>
      </c>
    </row>
    <row r="75" ht="24" customHeight="1" spans="1:7">
      <c r="A75" s="149" t="s">
        <v>145</v>
      </c>
      <c r="B75" s="144">
        <v>273</v>
      </c>
      <c r="C75" s="144">
        <v>273</v>
      </c>
      <c r="D75" s="145">
        <f t="shared" si="2"/>
        <v>1</v>
      </c>
      <c r="E75" s="148">
        <v>0.0186567164179098</v>
      </c>
      <c r="F75" s="74">
        <v>268</v>
      </c>
      <c r="G75" s="134">
        <f t="shared" si="3"/>
        <v>0.0186567164179104</v>
      </c>
    </row>
    <row r="76" ht="24" customHeight="1" spans="1:7">
      <c r="A76" s="147" t="s">
        <v>146</v>
      </c>
      <c r="B76" s="144">
        <v>2085</v>
      </c>
      <c r="C76" s="144">
        <v>2163</v>
      </c>
      <c r="D76" s="145">
        <f t="shared" si="2"/>
        <v>1.03741007194245</v>
      </c>
      <c r="E76" s="148">
        <v>-0.060382276281494</v>
      </c>
      <c r="F76" s="74">
        <v>2302</v>
      </c>
      <c r="G76" s="134">
        <f t="shared" si="3"/>
        <v>-0.0603822762814944</v>
      </c>
    </row>
    <row r="77" ht="24" customHeight="1" spans="1:7">
      <c r="A77" s="149" t="s">
        <v>96</v>
      </c>
      <c r="B77" s="144">
        <v>1568</v>
      </c>
      <c r="C77" s="144">
        <v>1568</v>
      </c>
      <c r="D77" s="145">
        <f t="shared" si="2"/>
        <v>1</v>
      </c>
      <c r="E77" s="148">
        <v>0.0155440414507799</v>
      </c>
      <c r="F77" s="74">
        <v>1544</v>
      </c>
      <c r="G77" s="134">
        <f t="shared" si="3"/>
        <v>0.0155440414507772</v>
      </c>
    </row>
    <row r="78" ht="24" customHeight="1" spans="1:7">
      <c r="A78" s="149" t="s">
        <v>147</v>
      </c>
      <c r="B78" s="144">
        <v>80</v>
      </c>
      <c r="C78" s="144">
        <v>81</v>
      </c>
      <c r="D78" s="145">
        <f t="shared" si="2"/>
        <v>1.0125</v>
      </c>
      <c r="E78" s="148">
        <v>-0.83960396039604</v>
      </c>
      <c r="F78" s="74">
        <v>505.000000000001</v>
      </c>
      <c r="G78" s="134">
        <f t="shared" si="3"/>
        <v>-0.83960396039604</v>
      </c>
    </row>
    <row r="79" ht="24" customHeight="1" spans="1:7">
      <c r="A79" s="149" t="s">
        <v>148</v>
      </c>
      <c r="B79" s="144">
        <v>17</v>
      </c>
      <c r="C79" s="144">
        <v>17</v>
      </c>
      <c r="D79" s="145">
        <f t="shared" si="2"/>
        <v>1</v>
      </c>
      <c r="E79" s="148">
        <v>-0.767123287671233</v>
      </c>
      <c r="F79" s="74">
        <v>73</v>
      </c>
      <c r="G79" s="134">
        <f t="shared" si="3"/>
        <v>-0.767123287671233</v>
      </c>
    </row>
    <row r="80" ht="24" customHeight="1" spans="1:7">
      <c r="A80" s="149" t="s">
        <v>149</v>
      </c>
      <c r="B80" s="144">
        <v>2</v>
      </c>
      <c r="C80" s="144">
        <v>2</v>
      </c>
      <c r="D80" s="145">
        <f t="shared" si="2"/>
        <v>1</v>
      </c>
      <c r="E80" s="148"/>
      <c r="F80" s="74" t="e">
        <v>#DIV/0!</v>
      </c>
      <c r="G80" s="134" t="e">
        <f t="shared" si="3"/>
        <v>#DIV/0!</v>
      </c>
    </row>
    <row r="81" ht="24" customHeight="1" spans="1:7">
      <c r="A81" s="149" t="s">
        <v>150</v>
      </c>
      <c r="B81" s="144">
        <v>291</v>
      </c>
      <c r="C81" s="144">
        <v>318</v>
      </c>
      <c r="D81" s="145">
        <f t="shared" si="2"/>
        <v>1.09278350515464</v>
      </c>
      <c r="E81" s="148">
        <v>10.7777777777778</v>
      </c>
      <c r="F81" s="74">
        <v>27</v>
      </c>
      <c r="G81" s="134">
        <f t="shared" si="3"/>
        <v>10.7777777777778</v>
      </c>
    </row>
    <row r="82" ht="24" customHeight="1" spans="1:7">
      <c r="A82" s="149" t="s">
        <v>151</v>
      </c>
      <c r="B82" s="144">
        <v>127</v>
      </c>
      <c r="C82" s="144">
        <v>177</v>
      </c>
      <c r="D82" s="145">
        <f t="shared" si="2"/>
        <v>1.39370078740157</v>
      </c>
      <c r="E82" s="148">
        <v>0.19594594594595</v>
      </c>
      <c r="F82" s="74">
        <v>147.999999999999</v>
      </c>
      <c r="G82" s="134">
        <f t="shared" si="3"/>
        <v>0.195945945945954</v>
      </c>
    </row>
    <row r="83" ht="24" customHeight="1" spans="1:7">
      <c r="A83" s="147" t="s">
        <v>152</v>
      </c>
      <c r="B83" s="144">
        <v>9134</v>
      </c>
      <c r="C83" s="144">
        <v>9144</v>
      </c>
      <c r="D83" s="145">
        <f t="shared" si="2"/>
        <v>1.00109481059777</v>
      </c>
      <c r="E83" s="148">
        <v>0.36314847942755</v>
      </c>
      <c r="F83" s="74">
        <v>6708</v>
      </c>
      <c r="G83" s="134">
        <f t="shared" si="3"/>
        <v>0.363148479427549</v>
      </c>
    </row>
    <row r="84" ht="24" customHeight="1" spans="1:7">
      <c r="A84" s="149" t="s">
        <v>152</v>
      </c>
      <c r="B84" s="144">
        <v>9134</v>
      </c>
      <c r="C84" s="144">
        <v>9144</v>
      </c>
      <c r="D84" s="145">
        <f t="shared" si="2"/>
        <v>1.00109481059777</v>
      </c>
      <c r="E84" s="148">
        <v>0.36314847942755</v>
      </c>
      <c r="F84" s="74">
        <v>6708</v>
      </c>
      <c r="G84" s="134">
        <f t="shared" si="3"/>
        <v>0.363148479427549</v>
      </c>
    </row>
    <row r="85" ht="24" customHeight="1" spans="1:7">
      <c r="A85" s="143" t="s">
        <v>153</v>
      </c>
      <c r="B85" s="144">
        <v>306</v>
      </c>
      <c r="C85" s="144">
        <v>383</v>
      </c>
      <c r="D85" s="145">
        <f t="shared" si="2"/>
        <v>1.2516339869281</v>
      </c>
      <c r="E85" s="148">
        <v>41.5555555555556</v>
      </c>
      <c r="F85" s="74">
        <v>8.99999999999999</v>
      </c>
      <c r="G85" s="134">
        <f t="shared" si="3"/>
        <v>41.5555555555556</v>
      </c>
    </row>
    <row r="86" ht="24" customHeight="1" spans="1:7">
      <c r="A86" s="147" t="s">
        <v>154</v>
      </c>
      <c r="B86" s="144">
        <v>260</v>
      </c>
      <c r="C86" s="144">
        <v>337</v>
      </c>
      <c r="D86" s="145">
        <f t="shared" si="2"/>
        <v>1.29615384615385</v>
      </c>
      <c r="E86" s="148">
        <v>36.4444444444444</v>
      </c>
      <c r="F86" s="74">
        <v>9.00000000000001</v>
      </c>
      <c r="G86" s="134">
        <f t="shared" si="3"/>
        <v>36.4444444444444</v>
      </c>
    </row>
    <row r="87" ht="24" customHeight="1" spans="1:7">
      <c r="A87" s="149" t="s">
        <v>155</v>
      </c>
      <c r="B87" s="144">
        <v>53</v>
      </c>
      <c r="C87" s="144">
        <v>53</v>
      </c>
      <c r="D87" s="145">
        <f t="shared" si="2"/>
        <v>1</v>
      </c>
      <c r="E87" s="148">
        <v>5.625</v>
      </c>
      <c r="F87" s="74">
        <v>8</v>
      </c>
      <c r="G87" s="134">
        <f t="shared" si="3"/>
        <v>5.625</v>
      </c>
    </row>
    <row r="88" ht="24" customHeight="1" spans="1:7">
      <c r="A88" s="149" t="s">
        <v>156</v>
      </c>
      <c r="B88" s="144">
        <v>204</v>
      </c>
      <c r="C88" s="144">
        <v>278</v>
      </c>
      <c r="D88" s="145">
        <f t="shared" si="2"/>
        <v>1.36274509803922</v>
      </c>
      <c r="E88" s="148">
        <v>277</v>
      </c>
      <c r="F88" s="74">
        <v>1</v>
      </c>
      <c r="G88" s="134">
        <f t="shared" si="3"/>
        <v>277</v>
      </c>
    </row>
    <row r="89" ht="24" customHeight="1" spans="1:7">
      <c r="A89" s="149" t="s">
        <v>157</v>
      </c>
      <c r="B89" s="144">
        <v>3</v>
      </c>
      <c r="C89" s="144">
        <v>6</v>
      </c>
      <c r="D89" s="145">
        <f t="shared" si="2"/>
        <v>2</v>
      </c>
      <c r="E89" s="148"/>
      <c r="F89" s="74" t="e">
        <v>#DIV/0!</v>
      </c>
      <c r="G89" s="134" t="e">
        <f t="shared" si="3"/>
        <v>#DIV/0!</v>
      </c>
    </row>
    <row r="90" ht="24" customHeight="1" spans="1:7">
      <c r="A90" s="147" t="s">
        <v>158</v>
      </c>
      <c r="B90" s="144">
        <v>46</v>
      </c>
      <c r="C90" s="144">
        <v>46</v>
      </c>
      <c r="D90" s="145">
        <f t="shared" si="2"/>
        <v>1</v>
      </c>
      <c r="E90" s="148"/>
      <c r="F90" s="74" t="e">
        <v>#DIV/0!</v>
      </c>
      <c r="G90" s="134" t="e">
        <f t="shared" si="3"/>
        <v>#DIV/0!</v>
      </c>
    </row>
    <row r="91" ht="24" customHeight="1" spans="1:7">
      <c r="A91" s="149" t="s">
        <v>158</v>
      </c>
      <c r="B91" s="144">
        <v>46</v>
      </c>
      <c r="C91" s="144">
        <v>46</v>
      </c>
      <c r="D91" s="145">
        <f t="shared" si="2"/>
        <v>1</v>
      </c>
      <c r="E91" s="148"/>
      <c r="F91" s="74" t="e">
        <v>#DIV/0!</v>
      </c>
      <c r="G91" s="134" t="e">
        <f t="shared" si="3"/>
        <v>#DIV/0!</v>
      </c>
    </row>
    <row r="92" ht="24" customHeight="1" spans="1:7">
      <c r="A92" s="143" t="s">
        <v>159</v>
      </c>
      <c r="B92" s="144">
        <v>3887</v>
      </c>
      <c r="C92" s="144">
        <v>3889</v>
      </c>
      <c r="D92" s="145">
        <f t="shared" si="2"/>
        <v>1.00051453563159</v>
      </c>
      <c r="E92" s="148">
        <v>0.13514302393462</v>
      </c>
      <c r="F92" s="74">
        <v>3425.99999999999</v>
      </c>
      <c r="G92" s="134">
        <f t="shared" si="3"/>
        <v>0.135143023934621</v>
      </c>
    </row>
    <row r="93" ht="24" customHeight="1" spans="1:7">
      <c r="A93" s="147" t="s">
        <v>160</v>
      </c>
      <c r="B93" s="144">
        <v>1798</v>
      </c>
      <c r="C93" s="144">
        <v>1798</v>
      </c>
      <c r="D93" s="145">
        <f t="shared" si="2"/>
        <v>1</v>
      </c>
      <c r="E93" s="148">
        <v>0.76794493608653</v>
      </c>
      <c r="F93" s="74">
        <v>1017</v>
      </c>
      <c r="G93" s="134">
        <f t="shared" si="3"/>
        <v>0.767944936086529</v>
      </c>
    </row>
    <row r="94" ht="24" customHeight="1" spans="1:7">
      <c r="A94" s="149" t="s">
        <v>161</v>
      </c>
      <c r="B94" s="144">
        <v>1798</v>
      </c>
      <c r="C94" s="144">
        <v>1798</v>
      </c>
      <c r="D94" s="145">
        <f t="shared" si="2"/>
        <v>1</v>
      </c>
      <c r="E94" s="148">
        <v>0.76794493608653</v>
      </c>
      <c r="F94" s="74">
        <v>1017</v>
      </c>
      <c r="G94" s="134">
        <f t="shared" si="3"/>
        <v>0.767944936086529</v>
      </c>
    </row>
    <row r="95" ht="24" customHeight="1" spans="1:7">
      <c r="A95" s="147" t="s">
        <v>162</v>
      </c>
      <c r="B95" s="144">
        <v>191</v>
      </c>
      <c r="C95" s="144">
        <v>191</v>
      </c>
      <c r="D95" s="145">
        <f t="shared" si="2"/>
        <v>1</v>
      </c>
      <c r="E95" s="148">
        <v>-0.472375690607735</v>
      </c>
      <c r="F95" s="74">
        <v>362</v>
      </c>
      <c r="G95" s="134">
        <f t="shared" si="3"/>
        <v>-0.472375690607735</v>
      </c>
    </row>
    <row r="96" ht="24" customHeight="1" spans="1:7">
      <c r="A96" s="149" t="s">
        <v>96</v>
      </c>
      <c r="B96" s="144">
        <v>191</v>
      </c>
      <c r="C96" s="144">
        <v>191</v>
      </c>
      <c r="D96" s="145">
        <f t="shared" si="2"/>
        <v>1</v>
      </c>
      <c r="E96" s="148">
        <v>-0.472375690607735</v>
      </c>
      <c r="F96" s="74">
        <v>362</v>
      </c>
      <c r="G96" s="134">
        <f t="shared" si="3"/>
        <v>-0.472375690607735</v>
      </c>
    </row>
    <row r="97" ht="24" customHeight="1" spans="1:7">
      <c r="A97" s="147" t="s">
        <v>163</v>
      </c>
      <c r="B97" s="144">
        <v>654</v>
      </c>
      <c r="C97" s="144">
        <v>654</v>
      </c>
      <c r="D97" s="145">
        <f t="shared" si="2"/>
        <v>1</v>
      </c>
      <c r="E97" s="148">
        <v>-0.050798258345428</v>
      </c>
      <c r="F97" s="74">
        <v>689</v>
      </c>
      <c r="G97" s="134">
        <f t="shared" si="3"/>
        <v>-0.0507982583454282</v>
      </c>
    </row>
    <row r="98" ht="24" customHeight="1" spans="1:7">
      <c r="A98" s="149" t="s">
        <v>96</v>
      </c>
      <c r="B98" s="144">
        <v>654</v>
      </c>
      <c r="C98" s="144">
        <v>654</v>
      </c>
      <c r="D98" s="145">
        <f t="shared" si="2"/>
        <v>1</v>
      </c>
      <c r="E98" s="148">
        <v>-0.026785714285714</v>
      </c>
      <c r="F98" s="74">
        <v>672</v>
      </c>
      <c r="G98" s="134">
        <f t="shared" si="3"/>
        <v>-0.0267857142857143</v>
      </c>
    </row>
    <row r="99" ht="24" customHeight="1" spans="1:7">
      <c r="A99" s="147" t="s">
        <v>164</v>
      </c>
      <c r="B99" s="144">
        <v>955</v>
      </c>
      <c r="C99" s="144">
        <v>972</v>
      </c>
      <c r="D99" s="145">
        <f t="shared" si="2"/>
        <v>1.01780104712042</v>
      </c>
      <c r="E99" s="148">
        <v>0.02423603793467</v>
      </c>
      <c r="F99" s="74">
        <v>948.999999999998</v>
      </c>
      <c r="G99" s="134">
        <f t="shared" si="3"/>
        <v>0.0242360379346703</v>
      </c>
    </row>
    <row r="100" ht="24" customHeight="1" spans="1:7">
      <c r="A100" s="149" t="s">
        <v>96</v>
      </c>
      <c r="B100" s="144">
        <v>618</v>
      </c>
      <c r="C100" s="144">
        <v>618</v>
      </c>
      <c r="D100" s="145">
        <f t="shared" si="2"/>
        <v>1</v>
      </c>
      <c r="E100" s="148">
        <v>0.12568306010929</v>
      </c>
      <c r="F100" s="74">
        <v>549</v>
      </c>
      <c r="G100" s="134">
        <f t="shared" si="3"/>
        <v>0.12568306010929</v>
      </c>
    </row>
    <row r="101" ht="24" customHeight="1" spans="1:7">
      <c r="A101" s="149" t="s">
        <v>165</v>
      </c>
      <c r="B101" s="144">
        <v>33</v>
      </c>
      <c r="C101" s="144">
        <v>22</v>
      </c>
      <c r="D101" s="145">
        <f t="shared" si="2"/>
        <v>0.666666666666667</v>
      </c>
      <c r="E101" s="148">
        <v>-0.214285714285714</v>
      </c>
      <c r="F101" s="74">
        <v>28</v>
      </c>
      <c r="G101" s="134">
        <f t="shared" si="3"/>
        <v>-0.214285714285714</v>
      </c>
    </row>
    <row r="102" ht="24" customHeight="1" spans="1:7">
      <c r="A102" s="149" t="s">
        <v>166</v>
      </c>
      <c r="B102" s="144">
        <v>16</v>
      </c>
      <c r="C102" s="144">
        <v>24</v>
      </c>
      <c r="D102" s="145">
        <f t="shared" si="2"/>
        <v>1.5</v>
      </c>
      <c r="E102" s="148">
        <v>-0.0769230769230769</v>
      </c>
      <c r="F102" s="74">
        <v>26</v>
      </c>
      <c r="G102" s="134">
        <f t="shared" si="3"/>
        <v>-0.0769230769230769</v>
      </c>
    </row>
    <row r="103" ht="24" customHeight="1" spans="1:7">
      <c r="A103" s="149" t="s">
        <v>167</v>
      </c>
      <c r="B103" s="144">
        <v>28</v>
      </c>
      <c r="C103" s="144">
        <v>28</v>
      </c>
      <c r="D103" s="145">
        <f t="shared" si="2"/>
        <v>1</v>
      </c>
      <c r="E103" s="148"/>
      <c r="F103" s="74" t="e">
        <v>#DIV/0!</v>
      </c>
      <c r="G103" s="134" t="e">
        <f t="shared" si="3"/>
        <v>#DIV/0!</v>
      </c>
    </row>
    <row r="104" ht="24" customHeight="1" spans="1:7">
      <c r="A104" s="149" t="s">
        <v>168</v>
      </c>
      <c r="B104" s="144">
        <v>155</v>
      </c>
      <c r="C104" s="144">
        <v>135</v>
      </c>
      <c r="D104" s="145">
        <f t="shared" si="2"/>
        <v>0.870967741935484</v>
      </c>
      <c r="E104" s="148">
        <v>-0.111842105263158</v>
      </c>
      <c r="F104" s="74">
        <v>152</v>
      </c>
      <c r="G104" s="134">
        <f t="shared" si="3"/>
        <v>-0.111842105263158</v>
      </c>
    </row>
    <row r="105" ht="24" customHeight="1" spans="1:7">
      <c r="A105" s="149" t="s">
        <v>169</v>
      </c>
      <c r="B105" s="144">
        <v>20</v>
      </c>
      <c r="C105" s="144">
        <v>33</v>
      </c>
      <c r="D105" s="145">
        <f t="shared" si="2"/>
        <v>1.65</v>
      </c>
      <c r="E105" s="148">
        <v>0.57142857142857</v>
      </c>
      <c r="F105" s="74">
        <v>21</v>
      </c>
      <c r="G105" s="134">
        <f t="shared" si="3"/>
        <v>0.571428571428571</v>
      </c>
    </row>
    <row r="106" ht="24" customHeight="1" spans="1:7">
      <c r="A106" s="149" t="s">
        <v>170</v>
      </c>
      <c r="B106" s="144">
        <v>9</v>
      </c>
      <c r="C106" s="144">
        <v>10</v>
      </c>
      <c r="D106" s="145">
        <f t="shared" si="2"/>
        <v>1.11111111111111</v>
      </c>
      <c r="E106" s="148">
        <v>-0.72972972972973</v>
      </c>
      <c r="F106" s="74">
        <v>37</v>
      </c>
      <c r="G106" s="134">
        <f t="shared" si="3"/>
        <v>-0.72972972972973</v>
      </c>
    </row>
    <row r="107" ht="24" customHeight="1" spans="1:7">
      <c r="A107" s="149" t="s">
        <v>171</v>
      </c>
      <c r="B107" s="144">
        <v>76</v>
      </c>
      <c r="C107" s="144">
        <v>102</v>
      </c>
      <c r="D107" s="145">
        <f t="shared" si="2"/>
        <v>1.34210526315789</v>
      </c>
      <c r="E107" s="148">
        <v>-0.238805970149254</v>
      </c>
      <c r="F107" s="74">
        <v>134</v>
      </c>
      <c r="G107" s="134">
        <f t="shared" si="3"/>
        <v>-0.238805970149254</v>
      </c>
    </row>
    <row r="108" ht="24" customHeight="1" spans="1:7">
      <c r="A108" s="147" t="s">
        <v>172</v>
      </c>
      <c r="B108" s="144">
        <v>289</v>
      </c>
      <c r="C108" s="144">
        <v>274</v>
      </c>
      <c r="D108" s="145">
        <f t="shared" si="2"/>
        <v>0.948096885813149</v>
      </c>
      <c r="E108" s="148">
        <v>-0.330073349633252</v>
      </c>
      <c r="F108" s="74">
        <v>409</v>
      </c>
      <c r="G108" s="134">
        <f t="shared" si="3"/>
        <v>-0.330073349633252</v>
      </c>
    </row>
    <row r="109" ht="24" customHeight="1" spans="1:7">
      <c r="A109" s="149" t="s">
        <v>172</v>
      </c>
      <c r="B109" s="144">
        <v>289</v>
      </c>
      <c r="C109" s="144">
        <v>274</v>
      </c>
      <c r="D109" s="145">
        <f t="shared" si="2"/>
        <v>0.948096885813149</v>
      </c>
      <c r="E109" s="148">
        <v>-0.330073349633252</v>
      </c>
      <c r="F109" s="74">
        <v>409</v>
      </c>
      <c r="G109" s="134">
        <f t="shared" si="3"/>
        <v>-0.330073349633252</v>
      </c>
    </row>
    <row r="110" ht="24" customHeight="1" spans="1:7">
      <c r="A110" s="143" t="s">
        <v>173</v>
      </c>
      <c r="B110" s="144">
        <v>92961</v>
      </c>
      <c r="C110" s="144">
        <v>93218</v>
      </c>
      <c r="D110" s="145">
        <f t="shared" si="2"/>
        <v>1.00276460020869</v>
      </c>
      <c r="E110" s="148">
        <v>0.10468809252939</v>
      </c>
      <c r="F110" s="74">
        <v>84384</v>
      </c>
      <c r="G110" s="134">
        <f t="shared" si="3"/>
        <v>0.104688092529389</v>
      </c>
    </row>
    <row r="111" ht="24" customHeight="1" spans="1:7">
      <c r="A111" s="147" t="s">
        <v>174</v>
      </c>
      <c r="B111" s="144">
        <v>1294</v>
      </c>
      <c r="C111" s="144">
        <v>1294</v>
      </c>
      <c r="D111" s="145">
        <f t="shared" si="2"/>
        <v>1</v>
      </c>
      <c r="E111" s="148">
        <v>0.47716894977169</v>
      </c>
      <c r="F111" s="74">
        <v>876</v>
      </c>
      <c r="G111" s="134">
        <f t="shared" si="3"/>
        <v>0.477168949771689</v>
      </c>
    </row>
    <row r="112" ht="24" customHeight="1" spans="1:7">
      <c r="A112" s="149" t="s">
        <v>96</v>
      </c>
      <c r="B112" s="144">
        <v>1091</v>
      </c>
      <c r="C112" s="144">
        <v>1091</v>
      </c>
      <c r="D112" s="145">
        <f t="shared" si="2"/>
        <v>1</v>
      </c>
      <c r="E112" s="148">
        <v>0.56978417266187</v>
      </c>
      <c r="F112" s="74">
        <v>695</v>
      </c>
      <c r="G112" s="134">
        <f t="shared" si="3"/>
        <v>0.569784172661871</v>
      </c>
    </row>
    <row r="113" ht="24" customHeight="1" spans="1:7">
      <c r="A113" s="149" t="s">
        <v>175</v>
      </c>
      <c r="B113" s="144">
        <v>203</v>
      </c>
      <c r="C113" s="144">
        <v>203</v>
      </c>
      <c r="D113" s="145">
        <f t="shared" si="2"/>
        <v>1</v>
      </c>
      <c r="E113" s="148">
        <v>0.12154696132597</v>
      </c>
      <c r="F113" s="74">
        <v>180.999999999999</v>
      </c>
      <c r="G113" s="134">
        <f t="shared" si="3"/>
        <v>0.121546961325973</v>
      </c>
    </row>
    <row r="114" ht="24" customHeight="1" spans="1:7">
      <c r="A114" s="147" t="s">
        <v>176</v>
      </c>
      <c r="B114" s="144">
        <v>87959</v>
      </c>
      <c r="C114" s="144">
        <v>88142</v>
      </c>
      <c r="D114" s="145">
        <f t="shared" si="2"/>
        <v>1.0020805147853</v>
      </c>
      <c r="E114" s="148">
        <v>0.09531265533353</v>
      </c>
      <c r="F114" s="74">
        <v>80472.0000000002</v>
      </c>
      <c r="G114" s="134">
        <f t="shared" si="3"/>
        <v>0.0953126553335294</v>
      </c>
    </row>
    <row r="115" ht="24" customHeight="1" spans="1:7">
      <c r="A115" s="149" t="s">
        <v>177</v>
      </c>
      <c r="B115" s="144">
        <v>2476</v>
      </c>
      <c r="C115" s="144">
        <v>2502</v>
      </c>
      <c r="D115" s="145">
        <f t="shared" si="2"/>
        <v>1.01050080775444</v>
      </c>
      <c r="E115" s="148">
        <v>1.06606110652353</v>
      </c>
      <c r="F115" s="74">
        <v>1211</v>
      </c>
      <c r="G115" s="134">
        <f t="shared" si="3"/>
        <v>1.06606110652353</v>
      </c>
    </row>
    <row r="116" ht="24" customHeight="1" spans="1:7">
      <c r="A116" s="149" t="s">
        <v>178</v>
      </c>
      <c r="B116" s="144">
        <v>40817</v>
      </c>
      <c r="C116" s="144">
        <v>40808</v>
      </c>
      <c r="D116" s="145">
        <f t="shared" si="2"/>
        <v>0.99977950363819</v>
      </c>
      <c r="E116" s="148">
        <v>0.12421829802474</v>
      </c>
      <c r="F116" s="74">
        <v>36299</v>
      </c>
      <c r="G116" s="134">
        <f t="shared" si="3"/>
        <v>0.124218298024739</v>
      </c>
    </row>
    <row r="117" ht="24" customHeight="1" spans="1:7">
      <c r="A117" s="149" t="s">
        <v>179</v>
      </c>
      <c r="B117" s="144">
        <v>19501</v>
      </c>
      <c r="C117" s="144">
        <v>19501</v>
      </c>
      <c r="D117" s="145">
        <f t="shared" si="2"/>
        <v>1</v>
      </c>
      <c r="E117" s="148">
        <v>-0.327319765436357</v>
      </c>
      <c r="F117" s="74">
        <v>28990</v>
      </c>
      <c r="G117" s="134">
        <f t="shared" si="3"/>
        <v>-0.327319765436357</v>
      </c>
    </row>
    <row r="118" ht="24" customHeight="1" spans="1:7">
      <c r="A118" s="149" t="s">
        <v>180</v>
      </c>
      <c r="B118" s="144">
        <v>13529</v>
      </c>
      <c r="C118" s="144">
        <v>13526</v>
      </c>
      <c r="D118" s="145">
        <f t="shared" si="2"/>
        <v>0.999778254120778</v>
      </c>
      <c r="E118" s="148">
        <v>1.30819112627986</v>
      </c>
      <c r="F118" s="74">
        <v>5860.00000000001</v>
      </c>
      <c r="G118" s="134">
        <f t="shared" si="3"/>
        <v>1.30819112627986</v>
      </c>
    </row>
    <row r="119" ht="24" customHeight="1" spans="1:7">
      <c r="A119" s="149" t="s">
        <v>181</v>
      </c>
      <c r="B119" s="144">
        <v>11636</v>
      </c>
      <c r="C119" s="144">
        <v>11805</v>
      </c>
      <c r="D119" s="145">
        <f t="shared" si="2"/>
        <v>1.01452389137161</v>
      </c>
      <c r="E119" s="148">
        <v>0.45525147928994</v>
      </c>
      <c r="F119" s="74">
        <v>8112</v>
      </c>
      <c r="G119" s="134">
        <f t="shared" si="3"/>
        <v>0.455251479289941</v>
      </c>
    </row>
    <row r="120" ht="24" customHeight="1" spans="1:7">
      <c r="A120" s="147" t="s">
        <v>182</v>
      </c>
      <c r="B120" s="144">
        <v>2317</v>
      </c>
      <c r="C120" s="144">
        <v>2318</v>
      </c>
      <c r="D120" s="145">
        <f t="shared" si="2"/>
        <v>1.00043159257661</v>
      </c>
      <c r="E120" s="148">
        <v>0.28921023359288</v>
      </c>
      <c r="F120" s="74">
        <v>1798</v>
      </c>
      <c r="G120" s="134">
        <f t="shared" si="3"/>
        <v>0.289210233592881</v>
      </c>
    </row>
    <row r="121" ht="24" customHeight="1" spans="1:7">
      <c r="A121" s="149" t="s">
        <v>183</v>
      </c>
      <c r="B121" s="144">
        <v>2317</v>
      </c>
      <c r="C121" s="144">
        <v>2318</v>
      </c>
      <c r="D121" s="145">
        <f t="shared" si="2"/>
        <v>1.00043159257661</v>
      </c>
      <c r="E121" s="148">
        <v>0.28921023359288</v>
      </c>
      <c r="F121" s="74">
        <v>1798</v>
      </c>
      <c r="G121" s="134">
        <f t="shared" si="3"/>
        <v>0.289210233592881</v>
      </c>
    </row>
    <row r="122" ht="24" customHeight="1" spans="1:7">
      <c r="A122" s="147" t="s">
        <v>184</v>
      </c>
      <c r="B122" s="144">
        <v>608</v>
      </c>
      <c r="C122" s="144">
        <v>603</v>
      </c>
      <c r="D122" s="145">
        <f t="shared" si="2"/>
        <v>0.991776315789474</v>
      </c>
      <c r="E122" s="148">
        <v>-0.072307692307692</v>
      </c>
      <c r="F122" s="74">
        <v>650</v>
      </c>
      <c r="G122" s="134">
        <f t="shared" si="3"/>
        <v>-0.0723076923076923</v>
      </c>
    </row>
    <row r="123" ht="24" customHeight="1" spans="1:7">
      <c r="A123" s="149" t="s">
        <v>185</v>
      </c>
      <c r="B123" s="144">
        <v>608</v>
      </c>
      <c r="C123" s="144">
        <v>603</v>
      </c>
      <c r="D123" s="145">
        <f t="shared" si="2"/>
        <v>0.991776315789474</v>
      </c>
      <c r="E123" s="148"/>
      <c r="F123" s="74" t="e">
        <v>#DIV/0!</v>
      </c>
      <c r="G123" s="134" t="e">
        <f t="shared" si="3"/>
        <v>#DIV/0!</v>
      </c>
    </row>
    <row r="124" ht="24" customHeight="1" spans="1:7">
      <c r="A124" s="147" t="s">
        <v>186</v>
      </c>
      <c r="B124" s="144">
        <v>721</v>
      </c>
      <c r="C124" s="144">
        <v>720</v>
      </c>
      <c r="D124" s="145">
        <f t="shared" si="2"/>
        <v>0.998613037447989</v>
      </c>
      <c r="E124" s="148">
        <v>0.66666666666667</v>
      </c>
      <c r="F124" s="74">
        <v>431.999999999999</v>
      </c>
      <c r="G124" s="134">
        <f t="shared" si="3"/>
        <v>0.666666666666671</v>
      </c>
    </row>
    <row r="125" ht="24" customHeight="1" spans="1:7">
      <c r="A125" s="149" t="s">
        <v>187</v>
      </c>
      <c r="B125" s="144">
        <v>15</v>
      </c>
      <c r="C125" s="144">
        <v>15</v>
      </c>
      <c r="D125" s="145">
        <f t="shared" si="2"/>
        <v>1</v>
      </c>
      <c r="E125" s="148">
        <v>0.875</v>
      </c>
      <c r="F125" s="74">
        <v>8</v>
      </c>
      <c r="G125" s="134">
        <f t="shared" si="3"/>
        <v>0.875</v>
      </c>
    </row>
    <row r="126" ht="24" customHeight="1" spans="1:7">
      <c r="A126" s="149" t="s">
        <v>188</v>
      </c>
      <c r="B126" s="144">
        <v>706</v>
      </c>
      <c r="C126" s="144">
        <v>705</v>
      </c>
      <c r="D126" s="145">
        <f t="shared" si="2"/>
        <v>0.998583569405099</v>
      </c>
      <c r="E126" s="148">
        <v>0.6627358490566</v>
      </c>
      <c r="F126" s="74">
        <v>424.000000000001</v>
      </c>
      <c r="G126" s="134">
        <f t="shared" si="3"/>
        <v>0.6627358490566</v>
      </c>
    </row>
    <row r="127" ht="24" customHeight="1" spans="1:7">
      <c r="A127" s="147" t="s">
        <v>189</v>
      </c>
      <c r="B127" s="144">
        <v>62</v>
      </c>
      <c r="C127" s="144">
        <v>141</v>
      </c>
      <c r="D127" s="145">
        <f t="shared" si="2"/>
        <v>2.2741935483871</v>
      </c>
      <c r="E127" s="148">
        <v>-0.096153846153846</v>
      </c>
      <c r="F127" s="74">
        <v>156</v>
      </c>
      <c r="G127" s="134">
        <f t="shared" si="3"/>
        <v>-0.0961538461538462</v>
      </c>
    </row>
    <row r="128" ht="24" customHeight="1" spans="1:7">
      <c r="A128" s="149" t="s">
        <v>189</v>
      </c>
      <c r="B128" s="144">
        <v>62</v>
      </c>
      <c r="C128" s="144">
        <v>141</v>
      </c>
      <c r="D128" s="145">
        <f t="shared" si="2"/>
        <v>2.2741935483871</v>
      </c>
      <c r="E128" s="148">
        <v>-0.096153846153846</v>
      </c>
      <c r="F128" s="74">
        <v>156</v>
      </c>
      <c r="G128" s="134">
        <f t="shared" si="3"/>
        <v>-0.0961538461538462</v>
      </c>
    </row>
    <row r="129" ht="24" customHeight="1" spans="1:7">
      <c r="A129" s="143" t="s">
        <v>190</v>
      </c>
      <c r="B129" s="144">
        <v>3972</v>
      </c>
      <c r="C129" s="144">
        <v>6227</v>
      </c>
      <c r="D129" s="145">
        <f t="shared" si="2"/>
        <v>1.56772406847936</v>
      </c>
      <c r="E129" s="148">
        <v>0.61824324324324</v>
      </c>
      <c r="F129" s="74">
        <v>3848.00000000001</v>
      </c>
      <c r="G129" s="134">
        <f t="shared" si="3"/>
        <v>0.618243243243239</v>
      </c>
    </row>
    <row r="130" ht="24" customHeight="1" spans="1:7">
      <c r="A130" s="147" t="s">
        <v>191</v>
      </c>
      <c r="B130" s="144">
        <v>1826</v>
      </c>
      <c r="C130" s="144">
        <v>1826</v>
      </c>
      <c r="D130" s="145">
        <f t="shared" si="2"/>
        <v>1</v>
      </c>
      <c r="E130" s="148">
        <v>1.853125</v>
      </c>
      <c r="F130" s="74">
        <v>640</v>
      </c>
      <c r="G130" s="134">
        <f t="shared" si="3"/>
        <v>1.853125</v>
      </c>
    </row>
    <row r="131" ht="24" customHeight="1" spans="1:7">
      <c r="A131" s="149" t="s">
        <v>96</v>
      </c>
      <c r="B131" s="144">
        <v>1117</v>
      </c>
      <c r="C131" s="144">
        <v>1117</v>
      </c>
      <c r="D131" s="145">
        <f t="shared" si="2"/>
        <v>1</v>
      </c>
      <c r="E131" s="148">
        <v>18.2586206896552</v>
      </c>
      <c r="F131" s="74">
        <v>57.9999999999999</v>
      </c>
      <c r="G131" s="134">
        <f t="shared" si="3"/>
        <v>18.2586206896552</v>
      </c>
    </row>
    <row r="132" ht="24" customHeight="1" spans="1:7">
      <c r="A132" s="149" t="s">
        <v>192</v>
      </c>
      <c r="B132" s="144">
        <v>709</v>
      </c>
      <c r="C132" s="144">
        <v>709</v>
      </c>
      <c r="D132" s="145">
        <f t="shared" si="2"/>
        <v>1</v>
      </c>
      <c r="E132" s="148">
        <v>0.21821305841924</v>
      </c>
      <c r="F132" s="74">
        <v>582.000000000002</v>
      </c>
      <c r="G132" s="134">
        <f t="shared" si="3"/>
        <v>0.21821305841924</v>
      </c>
    </row>
    <row r="133" ht="24" customHeight="1" spans="1:7">
      <c r="A133" s="147" t="s">
        <v>193</v>
      </c>
      <c r="B133" s="144"/>
      <c r="C133" s="144">
        <v>80</v>
      </c>
      <c r="D133" s="145"/>
      <c r="E133" s="148">
        <v>-0.520958083832335</v>
      </c>
      <c r="F133" s="74">
        <v>167</v>
      </c>
      <c r="G133" s="134">
        <f t="shared" si="3"/>
        <v>-0.520958083832335</v>
      </c>
    </row>
    <row r="134" ht="24" customHeight="1" spans="1:7">
      <c r="A134" s="149" t="s">
        <v>194</v>
      </c>
      <c r="B134" s="144"/>
      <c r="C134" s="144">
        <v>80</v>
      </c>
      <c r="D134" s="145"/>
      <c r="E134" s="148">
        <v>-0.520958083832335</v>
      </c>
      <c r="F134" s="74">
        <v>167</v>
      </c>
      <c r="G134" s="134">
        <f t="shared" ref="G134:G197" si="4">(C134-F134)/F134</f>
        <v>-0.520958083832335</v>
      </c>
    </row>
    <row r="135" ht="24" customHeight="1" spans="1:7">
      <c r="A135" s="147" t="s">
        <v>195</v>
      </c>
      <c r="B135" s="144">
        <v>15</v>
      </c>
      <c r="C135" s="144">
        <v>15</v>
      </c>
      <c r="D135" s="145">
        <f t="shared" ref="D135:D149" si="5">C135/B135</f>
        <v>1</v>
      </c>
      <c r="E135" s="148">
        <v>-0.375</v>
      </c>
      <c r="F135" s="74">
        <v>24</v>
      </c>
      <c r="G135" s="134">
        <f t="shared" si="4"/>
        <v>-0.375</v>
      </c>
    </row>
    <row r="136" ht="24" customHeight="1" spans="1:7">
      <c r="A136" s="149" t="s">
        <v>196</v>
      </c>
      <c r="B136" s="144">
        <v>15</v>
      </c>
      <c r="C136" s="144">
        <v>15</v>
      </c>
      <c r="D136" s="145">
        <f t="shared" si="5"/>
        <v>1</v>
      </c>
      <c r="E136" s="148">
        <v>-0.210526315789474</v>
      </c>
      <c r="F136" s="74">
        <v>19</v>
      </c>
      <c r="G136" s="134">
        <f t="shared" si="4"/>
        <v>-0.210526315789474</v>
      </c>
    </row>
    <row r="137" ht="24" customHeight="1" spans="1:7">
      <c r="A137" s="147" t="s">
        <v>197</v>
      </c>
      <c r="B137" s="144">
        <v>2131</v>
      </c>
      <c r="C137" s="144">
        <v>4306</v>
      </c>
      <c r="D137" s="145">
        <f t="shared" si="5"/>
        <v>2.02064758329423</v>
      </c>
      <c r="E137" s="148">
        <v>0.42724560822009</v>
      </c>
      <c r="F137" s="74">
        <v>3016.99999999999</v>
      </c>
      <c r="G137" s="134">
        <f t="shared" si="4"/>
        <v>0.427245608220091</v>
      </c>
    </row>
    <row r="138" ht="24" customHeight="1" spans="1:7">
      <c r="A138" s="149" t="s">
        <v>197</v>
      </c>
      <c r="B138" s="144">
        <v>2131</v>
      </c>
      <c r="C138" s="144">
        <v>4306</v>
      </c>
      <c r="D138" s="145">
        <f t="shared" si="5"/>
        <v>2.02064758329423</v>
      </c>
      <c r="E138" s="148">
        <v>0.42724560822009</v>
      </c>
      <c r="F138" s="74">
        <v>3016.99999999999</v>
      </c>
      <c r="G138" s="134">
        <f t="shared" si="4"/>
        <v>0.427245608220091</v>
      </c>
    </row>
    <row r="139" ht="24" customHeight="1" spans="1:7">
      <c r="A139" s="143" t="s">
        <v>198</v>
      </c>
      <c r="B139" s="144">
        <v>8711</v>
      </c>
      <c r="C139" s="144">
        <v>8938</v>
      </c>
      <c r="D139" s="145">
        <f t="shared" si="5"/>
        <v>1.02605900585467</v>
      </c>
      <c r="E139" s="148">
        <v>0.1711215932914</v>
      </c>
      <c r="F139" s="74">
        <v>7632.00000000003</v>
      </c>
      <c r="G139" s="134">
        <f t="shared" si="4"/>
        <v>0.1711215932914</v>
      </c>
    </row>
    <row r="140" ht="24" customHeight="1" spans="1:7">
      <c r="A140" s="147" t="s">
        <v>199</v>
      </c>
      <c r="B140" s="144">
        <v>2443</v>
      </c>
      <c r="C140" s="144">
        <v>2658</v>
      </c>
      <c r="D140" s="145">
        <f t="shared" si="5"/>
        <v>1.0880065493246</v>
      </c>
      <c r="E140" s="148">
        <v>-0.148349887856456</v>
      </c>
      <c r="F140" s="74">
        <v>3121</v>
      </c>
      <c r="G140" s="134">
        <f t="shared" si="4"/>
        <v>-0.148349887856456</v>
      </c>
    </row>
    <row r="141" ht="24" customHeight="1" spans="1:7">
      <c r="A141" s="149" t="s">
        <v>96</v>
      </c>
      <c r="B141" s="144">
        <v>714</v>
      </c>
      <c r="C141" s="144">
        <v>714</v>
      </c>
      <c r="D141" s="145">
        <f t="shared" si="5"/>
        <v>1</v>
      </c>
      <c r="E141" s="148">
        <v>-0.34375</v>
      </c>
      <c r="F141" s="74">
        <v>1088</v>
      </c>
      <c r="G141" s="134">
        <f t="shared" si="4"/>
        <v>-0.34375</v>
      </c>
    </row>
    <row r="142" ht="24" customHeight="1" spans="1:7">
      <c r="A142" s="149" t="s">
        <v>200</v>
      </c>
      <c r="B142" s="144">
        <v>92</v>
      </c>
      <c r="C142" s="144">
        <v>92</v>
      </c>
      <c r="D142" s="145">
        <f t="shared" si="5"/>
        <v>1</v>
      </c>
      <c r="E142" s="148">
        <v>-0.021276595744681</v>
      </c>
      <c r="F142" s="74">
        <v>94</v>
      </c>
      <c r="G142" s="134">
        <f t="shared" si="4"/>
        <v>-0.0212765957446809</v>
      </c>
    </row>
    <row r="143" ht="24" customHeight="1" spans="1:7">
      <c r="A143" s="149" t="s">
        <v>201</v>
      </c>
      <c r="B143" s="144">
        <v>31</v>
      </c>
      <c r="C143" s="144">
        <v>31</v>
      </c>
      <c r="D143" s="145">
        <f t="shared" si="5"/>
        <v>1</v>
      </c>
      <c r="E143" s="148">
        <v>14.5</v>
      </c>
      <c r="F143" s="74">
        <v>2</v>
      </c>
      <c r="G143" s="134">
        <f t="shared" si="4"/>
        <v>14.5</v>
      </c>
    </row>
    <row r="144" ht="24" customHeight="1" spans="1:7">
      <c r="A144" s="149" t="s">
        <v>202</v>
      </c>
      <c r="B144" s="144">
        <v>28</v>
      </c>
      <c r="C144" s="144">
        <v>28</v>
      </c>
      <c r="D144" s="145">
        <f t="shared" si="5"/>
        <v>1</v>
      </c>
      <c r="E144" s="148"/>
      <c r="F144" s="74" t="e">
        <v>#DIV/0!</v>
      </c>
      <c r="G144" s="134" t="e">
        <f t="shared" si="4"/>
        <v>#DIV/0!</v>
      </c>
    </row>
    <row r="145" ht="24" customHeight="1" spans="1:7">
      <c r="A145" s="149" t="s">
        <v>203</v>
      </c>
      <c r="B145" s="144">
        <v>1578</v>
      </c>
      <c r="C145" s="144">
        <v>1793</v>
      </c>
      <c r="D145" s="145">
        <f t="shared" si="5"/>
        <v>1.1362484157161</v>
      </c>
      <c r="E145" s="148">
        <v>-0.067117585848075</v>
      </c>
      <c r="F145" s="74">
        <v>1922</v>
      </c>
      <c r="G145" s="134">
        <f t="shared" si="4"/>
        <v>-0.0671175858480749</v>
      </c>
    </row>
    <row r="146" ht="24" customHeight="1" spans="1:7">
      <c r="A146" s="147" t="s">
        <v>204</v>
      </c>
      <c r="B146" s="144">
        <v>5</v>
      </c>
      <c r="C146" s="144">
        <v>15</v>
      </c>
      <c r="D146" s="145">
        <f t="shared" si="5"/>
        <v>3</v>
      </c>
      <c r="E146" s="148">
        <v>-0.444444444444444</v>
      </c>
      <c r="F146" s="74">
        <v>27</v>
      </c>
      <c r="G146" s="134">
        <f t="shared" si="4"/>
        <v>-0.444444444444444</v>
      </c>
    </row>
    <row r="147" ht="24" customHeight="1" spans="1:7">
      <c r="A147" s="149" t="s">
        <v>205</v>
      </c>
      <c r="B147" s="144">
        <v>5</v>
      </c>
      <c r="C147" s="144">
        <v>15</v>
      </c>
      <c r="D147" s="145">
        <f t="shared" si="5"/>
        <v>3</v>
      </c>
      <c r="E147" s="148">
        <v>-0.444444444444444</v>
      </c>
      <c r="F147" s="74">
        <v>27</v>
      </c>
      <c r="G147" s="134">
        <f t="shared" si="4"/>
        <v>-0.444444444444444</v>
      </c>
    </row>
    <row r="148" ht="24" customHeight="1" spans="1:7">
      <c r="A148" s="147" t="s">
        <v>206</v>
      </c>
      <c r="B148" s="144">
        <v>192</v>
      </c>
      <c r="C148" s="144">
        <v>194</v>
      </c>
      <c r="D148" s="145">
        <f t="shared" si="5"/>
        <v>1.01041666666667</v>
      </c>
      <c r="E148" s="148">
        <v>-0.245136186770428</v>
      </c>
      <c r="F148" s="74">
        <v>257</v>
      </c>
      <c r="G148" s="134">
        <f t="shared" si="4"/>
        <v>-0.245136186770428</v>
      </c>
    </row>
    <row r="149" ht="24" customHeight="1" spans="1:7">
      <c r="A149" s="149" t="s">
        <v>96</v>
      </c>
      <c r="B149" s="144">
        <v>192</v>
      </c>
      <c r="C149" s="144">
        <v>192</v>
      </c>
      <c r="D149" s="145">
        <f t="shared" si="5"/>
        <v>1</v>
      </c>
      <c r="E149" s="148">
        <v>0.00523560209423994</v>
      </c>
      <c r="F149" s="74">
        <v>191</v>
      </c>
      <c r="G149" s="134">
        <f t="shared" si="4"/>
        <v>0.00523560209424084</v>
      </c>
    </row>
    <row r="150" ht="24" customHeight="1" spans="1:7">
      <c r="A150" s="149" t="s">
        <v>207</v>
      </c>
      <c r="B150" s="144"/>
      <c r="C150" s="144">
        <v>2</v>
      </c>
      <c r="D150" s="145"/>
      <c r="E150" s="148">
        <v>-0.888888888888889</v>
      </c>
      <c r="F150" s="74">
        <v>18</v>
      </c>
      <c r="G150" s="134">
        <f t="shared" si="4"/>
        <v>-0.888888888888889</v>
      </c>
    </row>
    <row r="151" ht="24" customHeight="1" spans="1:7">
      <c r="A151" s="147" t="s">
        <v>208</v>
      </c>
      <c r="B151" s="144">
        <v>6071</v>
      </c>
      <c r="C151" s="144">
        <v>6071</v>
      </c>
      <c r="D151" s="145">
        <f t="shared" ref="D151:D170" si="6">C151/B151</f>
        <v>1</v>
      </c>
      <c r="E151" s="148">
        <v>0.43624319848592</v>
      </c>
      <c r="F151" s="74">
        <v>4227.00000000001</v>
      </c>
      <c r="G151" s="134">
        <f t="shared" si="4"/>
        <v>0.43624319848592</v>
      </c>
    </row>
    <row r="152" ht="24" customHeight="1" spans="1:7">
      <c r="A152" s="149" t="s">
        <v>208</v>
      </c>
      <c r="B152" s="144">
        <v>6071</v>
      </c>
      <c r="C152" s="144">
        <v>6071</v>
      </c>
      <c r="D152" s="145">
        <f t="shared" si="6"/>
        <v>1</v>
      </c>
      <c r="E152" s="148">
        <v>0.43624319848592</v>
      </c>
      <c r="F152" s="74">
        <v>4227.00000000001</v>
      </c>
      <c r="G152" s="134">
        <f t="shared" si="4"/>
        <v>0.43624319848592</v>
      </c>
    </row>
    <row r="153" ht="24" customHeight="1" spans="1:7">
      <c r="A153" s="143" t="s">
        <v>209</v>
      </c>
      <c r="B153" s="144">
        <v>38340</v>
      </c>
      <c r="C153" s="144">
        <v>47155</v>
      </c>
      <c r="D153" s="145">
        <f t="shared" si="6"/>
        <v>1.22991653625456</v>
      </c>
      <c r="E153" s="148">
        <v>0.35258009924562</v>
      </c>
      <c r="F153" s="74">
        <v>34863</v>
      </c>
      <c r="G153" s="134">
        <f t="shared" si="4"/>
        <v>0.352580099245619</v>
      </c>
    </row>
    <row r="154" ht="24" customHeight="1" spans="1:7">
      <c r="A154" s="147" t="s">
        <v>210</v>
      </c>
      <c r="B154" s="144">
        <v>1078</v>
      </c>
      <c r="C154" s="144">
        <v>1191</v>
      </c>
      <c r="D154" s="145">
        <f t="shared" si="6"/>
        <v>1.10482374768089</v>
      </c>
      <c r="E154" s="148">
        <v>-0.211258278145695</v>
      </c>
      <c r="F154" s="74">
        <v>1510</v>
      </c>
      <c r="G154" s="134">
        <f t="shared" si="4"/>
        <v>-0.211258278145695</v>
      </c>
    </row>
    <row r="155" ht="24" customHeight="1" spans="1:7">
      <c r="A155" s="149" t="s">
        <v>96</v>
      </c>
      <c r="B155" s="144">
        <v>809</v>
      </c>
      <c r="C155" s="144">
        <v>809</v>
      </c>
      <c r="D155" s="145">
        <f t="shared" si="6"/>
        <v>1</v>
      </c>
      <c r="E155" s="148">
        <v>-0.310315430520034</v>
      </c>
      <c r="F155" s="74">
        <v>1173</v>
      </c>
      <c r="G155" s="134">
        <f t="shared" si="4"/>
        <v>-0.310315430520034</v>
      </c>
    </row>
    <row r="156" ht="24" customHeight="1" spans="1:7">
      <c r="A156" s="149" t="s">
        <v>211</v>
      </c>
      <c r="B156" s="144">
        <v>27</v>
      </c>
      <c r="C156" s="144">
        <v>27</v>
      </c>
      <c r="D156" s="145">
        <f t="shared" si="6"/>
        <v>1</v>
      </c>
      <c r="E156" s="148">
        <v>-0.666666666666667</v>
      </c>
      <c r="F156" s="74">
        <v>81.0000000000001</v>
      </c>
      <c r="G156" s="134">
        <f t="shared" si="4"/>
        <v>-0.666666666666667</v>
      </c>
    </row>
    <row r="157" ht="24" customHeight="1" spans="1:7">
      <c r="A157" s="149" t="s">
        <v>212</v>
      </c>
      <c r="B157" s="144">
        <v>24</v>
      </c>
      <c r="C157" s="144">
        <v>24</v>
      </c>
      <c r="D157" s="145">
        <f t="shared" si="6"/>
        <v>1</v>
      </c>
      <c r="E157" s="148">
        <v>1.66666666666667</v>
      </c>
      <c r="F157" s="74">
        <v>8.99999999999999</v>
      </c>
      <c r="G157" s="134">
        <f t="shared" si="4"/>
        <v>1.66666666666667</v>
      </c>
    </row>
    <row r="158" ht="24" customHeight="1" spans="1:7">
      <c r="A158" s="149" t="s">
        <v>213</v>
      </c>
      <c r="B158" s="144">
        <v>50</v>
      </c>
      <c r="C158" s="144">
        <v>50</v>
      </c>
      <c r="D158" s="145">
        <f t="shared" si="6"/>
        <v>1</v>
      </c>
      <c r="E158" s="148">
        <v>0</v>
      </c>
      <c r="F158" s="74">
        <v>50</v>
      </c>
      <c r="G158" s="134">
        <f t="shared" si="4"/>
        <v>0</v>
      </c>
    </row>
    <row r="159" ht="24" customHeight="1" spans="1:7">
      <c r="A159" s="150" t="s">
        <v>214</v>
      </c>
      <c r="B159" s="144">
        <v>168</v>
      </c>
      <c r="C159" s="144">
        <v>281</v>
      </c>
      <c r="D159" s="145">
        <f t="shared" si="6"/>
        <v>1.67261904761905</v>
      </c>
      <c r="E159" s="148">
        <v>0.67261904761905</v>
      </c>
      <c r="F159" s="74">
        <v>168</v>
      </c>
      <c r="G159" s="134">
        <f t="shared" si="4"/>
        <v>0.672619047619048</v>
      </c>
    </row>
    <row r="160" ht="24" customHeight="1" spans="1:7">
      <c r="A160" s="147" t="s">
        <v>215</v>
      </c>
      <c r="B160" s="144">
        <v>1837</v>
      </c>
      <c r="C160" s="144">
        <v>2312</v>
      </c>
      <c r="D160" s="145">
        <f t="shared" si="6"/>
        <v>1.25857376156777</v>
      </c>
      <c r="E160" s="148">
        <v>0.92186201163757</v>
      </c>
      <c r="F160" s="74">
        <v>1203</v>
      </c>
      <c r="G160" s="134">
        <f t="shared" si="4"/>
        <v>0.921862011637573</v>
      </c>
    </row>
    <row r="161" ht="24" customHeight="1" spans="1:7">
      <c r="A161" s="149" t="s">
        <v>97</v>
      </c>
      <c r="B161" s="144">
        <v>485</v>
      </c>
      <c r="C161" s="144">
        <v>485</v>
      </c>
      <c r="D161" s="145">
        <f t="shared" si="6"/>
        <v>1</v>
      </c>
      <c r="E161" s="148"/>
      <c r="F161" s="74" t="e">
        <v>#DIV/0!</v>
      </c>
      <c r="G161" s="134" t="e">
        <f t="shared" si="4"/>
        <v>#DIV/0!</v>
      </c>
    </row>
    <row r="162" ht="24" customHeight="1" spans="1:7">
      <c r="A162" s="149" t="s">
        <v>216</v>
      </c>
      <c r="B162" s="144">
        <v>1352</v>
      </c>
      <c r="C162" s="144">
        <v>1827</v>
      </c>
      <c r="D162" s="145">
        <f t="shared" si="6"/>
        <v>1.35133136094675</v>
      </c>
      <c r="E162" s="148">
        <v>1.53047091412742</v>
      </c>
      <c r="F162" s="74">
        <v>722.000000000001</v>
      </c>
      <c r="G162" s="134">
        <f t="shared" si="4"/>
        <v>1.53047091412742</v>
      </c>
    </row>
    <row r="163" ht="24" customHeight="1" spans="1:7">
      <c r="A163" s="147" t="s">
        <v>217</v>
      </c>
      <c r="B163" s="144">
        <v>21203</v>
      </c>
      <c r="C163" s="144">
        <v>21202</v>
      </c>
      <c r="D163" s="145">
        <f t="shared" si="6"/>
        <v>0.999952836862708</v>
      </c>
      <c r="E163" s="148">
        <v>0.93378329076979</v>
      </c>
      <c r="F163" s="74">
        <v>10964</v>
      </c>
      <c r="G163" s="134">
        <f t="shared" si="4"/>
        <v>0.933783290769792</v>
      </c>
    </row>
    <row r="164" ht="24" customHeight="1" spans="1:7">
      <c r="A164" s="149" t="s">
        <v>218</v>
      </c>
      <c r="B164" s="144">
        <v>6339</v>
      </c>
      <c r="C164" s="144">
        <v>6339</v>
      </c>
      <c r="D164" s="145">
        <f t="shared" si="6"/>
        <v>1</v>
      </c>
      <c r="E164" s="148">
        <v>1.07631837536849</v>
      </c>
      <c r="F164" s="74">
        <v>3053</v>
      </c>
      <c r="G164" s="134">
        <f t="shared" si="4"/>
        <v>1.07631837536849</v>
      </c>
    </row>
    <row r="165" ht="24" customHeight="1" spans="1:7">
      <c r="A165" s="149" t="s">
        <v>219</v>
      </c>
      <c r="B165" s="144">
        <v>8958</v>
      </c>
      <c r="C165" s="144">
        <v>8958</v>
      </c>
      <c r="D165" s="145">
        <f t="shared" si="6"/>
        <v>1</v>
      </c>
      <c r="E165" s="148">
        <v>0.95717719029932</v>
      </c>
      <c r="F165" s="74">
        <v>4577.00000000001</v>
      </c>
      <c r="G165" s="134">
        <f t="shared" si="4"/>
        <v>0.957177190299318</v>
      </c>
    </row>
    <row r="166" ht="24" customHeight="1" spans="1:7">
      <c r="A166" s="150" t="s">
        <v>220</v>
      </c>
      <c r="B166" s="144">
        <v>5777</v>
      </c>
      <c r="C166" s="144">
        <v>5777</v>
      </c>
      <c r="D166" s="145">
        <f t="shared" si="6"/>
        <v>1</v>
      </c>
      <c r="E166" s="148">
        <v>5776</v>
      </c>
      <c r="F166" s="74">
        <v>1</v>
      </c>
      <c r="G166" s="134">
        <f t="shared" si="4"/>
        <v>5776</v>
      </c>
    </row>
    <row r="167" ht="24" customHeight="1" spans="1:7">
      <c r="A167" s="149" t="s">
        <v>221</v>
      </c>
      <c r="B167" s="144">
        <v>129</v>
      </c>
      <c r="C167" s="144">
        <v>128</v>
      </c>
      <c r="D167" s="145">
        <f t="shared" si="6"/>
        <v>0.992248062015504</v>
      </c>
      <c r="E167" s="148">
        <v>-0.961596159615962</v>
      </c>
      <c r="F167" s="74">
        <v>3333</v>
      </c>
      <c r="G167" s="134">
        <f t="shared" si="4"/>
        <v>-0.961596159615962</v>
      </c>
    </row>
    <row r="168" ht="24" customHeight="1" spans="1:7">
      <c r="A168" s="147" t="s">
        <v>222</v>
      </c>
      <c r="B168" s="144">
        <v>121</v>
      </c>
      <c r="C168" s="144">
        <v>121</v>
      </c>
      <c r="D168" s="145">
        <f t="shared" si="6"/>
        <v>1</v>
      </c>
      <c r="E168" s="148">
        <v>1.01666666666667</v>
      </c>
      <c r="F168" s="74">
        <v>59.9999999999999</v>
      </c>
      <c r="G168" s="134">
        <f t="shared" si="4"/>
        <v>1.01666666666667</v>
      </c>
    </row>
    <row r="169" ht="24" customHeight="1" spans="1:7">
      <c r="A169" s="149" t="s">
        <v>223</v>
      </c>
      <c r="B169" s="144">
        <v>121</v>
      </c>
      <c r="C169" s="144">
        <v>121</v>
      </c>
      <c r="D169" s="145">
        <f t="shared" si="6"/>
        <v>1</v>
      </c>
      <c r="E169" s="148">
        <v>1.01666666666667</v>
      </c>
      <c r="F169" s="74">
        <v>59.9999999999999</v>
      </c>
      <c r="G169" s="134">
        <f t="shared" si="4"/>
        <v>1.01666666666667</v>
      </c>
    </row>
    <row r="170" ht="24" customHeight="1" spans="1:7">
      <c r="A170" s="147" t="s">
        <v>224</v>
      </c>
      <c r="B170" s="144">
        <v>496</v>
      </c>
      <c r="C170" s="144">
        <v>1586</v>
      </c>
      <c r="D170" s="145">
        <f t="shared" si="6"/>
        <v>3.19758064516129</v>
      </c>
      <c r="E170" s="148">
        <v>1.8220640569395</v>
      </c>
      <c r="F170" s="74">
        <v>562</v>
      </c>
      <c r="G170" s="134">
        <f t="shared" si="4"/>
        <v>1.8220640569395</v>
      </c>
    </row>
    <row r="171" ht="24" customHeight="1" spans="1:7">
      <c r="A171" s="149" t="s">
        <v>225</v>
      </c>
      <c r="B171" s="144"/>
      <c r="C171" s="144">
        <v>112</v>
      </c>
      <c r="D171" s="145"/>
      <c r="E171" s="148">
        <v>1.24</v>
      </c>
      <c r="F171" s="74">
        <v>50</v>
      </c>
      <c r="G171" s="134">
        <f t="shared" si="4"/>
        <v>1.24</v>
      </c>
    </row>
    <row r="172" ht="24" customHeight="1" spans="1:7">
      <c r="A172" s="149" t="s">
        <v>226</v>
      </c>
      <c r="B172" s="144">
        <v>491</v>
      </c>
      <c r="C172" s="144">
        <v>491</v>
      </c>
      <c r="D172" s="145">
        <f t="shared" ref="D172:D186" si="7">C172/B172</f>
        <v>1</v>
      </c>
      <c r="E172" s="148">
        <v>2.61029411764706</v>
      </c>
      <c r="F172" s="74">
        <v>136</v>
      </c>
      <c r="G172" s="134">
        <f t="shared" si="4"/>
        <v>2.61029411764706</v>
      </c>
    </row>
    <row r="173" ht="24" customHeight="1" spans="1:7">
      <c r="A173" s="149" t="s">
        <v>227</v>
      </c>
      <c r="B173" s="144">
        <v>5</v>
      </c>
      <c r="C173" s="144">
        <v>983</v>
      </c>
      <c r="D173" s="145">
        <f t="shared" si="7"/>
        <v>196.6</v>
      </c>
      <c r="E173" s="148">
        <v>1.61436170212766</v>
      </c>
      <c r="F173" s="74">
        <v>376</v>
      </c>
      <c r="G173" s="134">
        <f t="shared" si="4"/>
        <v>1.61436170212766</v>
      </c>
    </row>
    <row r="174" ht="24" customHeight="1" spans="1:7">
      <c r="A174" s="147" t="s">
        <v>228</v>
      </c>
      <c r="B174" s="144">
        <v>1501</v>
      </c>
      <c r="C174" s="144">
        <v>2709</v>
      </c>
      <c r="D174" s="145">
        <f t="shared" si="7"/>
        <v>1.80479680213191</v>
      </c>
      <c r="E174" s="148">
        <v>0.26647966339411</v>
      </c>
      <c r="F174" s="74">
        <v>2139</v>
      </c>
      <c r="G174" s="134">
        <f t="shared" si="4"/>
        <v>0.266479663394109</v>
      </c>
    </row>
    <row r="175" ht="24" customHeight="1" spans="1:7">
      <c r="A175" s="149" t="s">
        <v>229</v>
      </c>
      <c r="B175" s="144">
        <v>760</v>
      </c>
      <c r="C175" s="144">
        <v>760</v>
      </c>
      <c r="D175" s="145">
        <f t="shared" si="7"/>
        <v>1</v>
      </c>
      <c r="E175" s="148">
        <v>0.64859002169197</v>
      </c>
      <c r="F175" s="74">
        <v>461.000000000001</v>
      </c>
      <c r="G175" s="134">
        <f t="shared" si="4"/>
        <v>0.64859002169197</v>
      </c>
    </row>
    <row r="176" ht="24" customHeight="1" spans="1:7">
      <c r="A176" s="149" t="s">
        <v>230</v>
      </c>
      <c r="B176" s="144">
        <v>189</v>
      </c>
      <c r="C176" s="144">
        <v>378</v>
      </c>
      <c r="D176" s="145">
        <f t="shared" si="7"/>
        <v>2</v>
      </c>
      <c r="E176" s="148">
        <v>0.17757009345794</v>
      </c>
      <c r="F176" s="74">
        <v>321.000000000001</v>
      </c>
      <c r="G176" s="134">
        <f t="shared" si="4"/>
        <v>0.17757009345794</v>
      </c>
    </row>
    <row r="177" ht="24" customHeight="1" spans="1:7">
      <c r="A177" s="149" t="s">
        <v>231</v>
      </c>
      <c r="B177" s="144">
        <v>552</v>
      </c>
      <c r="C177" s="144">
        <v>1571</v>
      </c>
      <c r="D177" s="145">
        <f t="shared" si="7"/>
        <v>2.84601449275362</v>
      </c>
      <c r="E177" s="148">
        <v>0.15770081061164</v>
      </c>
      <c r="F177" s="74">
        <v>1357</v>
      </c>
      <c r="G177" s="134">
        <f t="shared" si="4"/>
        <v>0.157700810611643</v>
      </c>
    </row>
    <row r="178" ht="24" customHeight="1" spans="1:7">
      <c r="A178" s="147" t="s">
        <v>232</v>
      </c>
      <c r="B178" s="144">
        <v>253</v>
      </c>
      <c r="C178" s="144">
        <v>332</v>
      </c>
      <c r="D178" s="145">
        <f t="shared" si="7"/>
        <v>1.31225296442688</v>
      </c>
      <c r="E178" s="148">
        <v>2.25490196078431</v>
      </c>
      <c r="F178" s="74">
        <v>102</v>
      </c>
      <c r="G178" s="134">
        <f t="shared" si="4"/>
        <v>2.25490196078431</v>
      </c>
    </row>
    <row r="179" ht="24" customHeight="1" spans="1:7">
      <c r="A179" s="149" t="s">
        <v>233</v>
      </c>
      <c r="B179" s="144">
        <v>234</v>
      </c>
      <c r="C179" s="144">
        <v>313</v>
      </c>
      <c r="D179" s="145">
        <f t="shared" si="7"/>
        <v>1.33760683760684</v>
      </c>
      <c r="E179" s="148">
        <v>2.81707317073171</v>
      </c>
      <c r="F179" s="74">
        <v>81.9999999999999</v>
      </c>
      <c r="G179" s="134">
        <f t="shared" si="4"/>
        <v>2.81707317073171</v>
      </c>
    </row>
    <row r="180" ht="24" customHeight="1" spans="1:7">
      <c r="A180" s="150" t="s">
        <v>234</v>
      </c>
      <c r="B180" s="144">
        <v>9</v>
      </c>
      <c r="C180" s="144">
        <v>9</v>
      </c>
      <c r="D180" s="145">
        <f t="shared" si="7"/>
        <v>1</v>
      </c>
      <c r="E180" s="148">
        <v>0.28571428571429</v>
      </c>
      <c r="F180" s="74">
        <v>6.99999999999998</v>
      </c>
      <c r="G180" s="134">
        <f t="shared" si="4"/>
        <v>0.285714285714289</v>
      </c>
    </row>
    <row r="181" ht="24" customHeight="1" spans="1:7">
      <c r="A181" s="149" t="s">
        <v>235</v>
      </c>
      <c r="B181" s="144">
        <v>8</v>
      </c>
      <c r="C181" s="144">
        <v>8</v>
      </c>
      <c r="D181" s="145">
        <f t="shared" si="7"/>
        <v>1</v>
      </c>
      <c r="E181" s="148"/>
      <c r="F181" s="74" t="e">
        <v>#DIV/0!</v>
      </c>
      <c r="G181" s="134" t="e">
        <f t="shared" si="4"/>
        <v>#DIV/0!</v>
      </c>
    </row>
    <row r="182" ht="24" customHeight="1" spans="1:7">
      <c r="A182" s="149" t="s">
        <v>236</v>
      </c>
      <c r="B182" s="144">
        <v>2</v>
      </c>
      <c r="C182" s="144">
        <v>2</v>
      </c>
      <c r="D182" s="145">
        <f t="shared" si="7"/>
        <v>1</v>
      </c>
      <c r="E182" s="148">
        <v>-0.846153846153846</v>
      </c>
      <c r="F182" s="74">
        <v>13</v>
      </c>
      <c r="G182" s="134">
        <f t="shared" si="4"/>
        <v>-0.846153846153846</v>
      </c>
    </row>
    <row r="183" ht="24" customHeight="1" spans="1:7">
      <c r="A183" s="147" t="s">
        <v>237</v>
      </c>
      <c r="B183" s="144">
        <v>834</v>
      </c>
      <c r="C183" s="144">
        <v>1222</v>
      </c>
      <c r="D183" s="145">
        <f t="shared" si="7"/>
        <v>1.4652278177458</v>
      </c>
      <c r="E183" s="148">
        <v>-0.088059701492537</v>
      </c>
      <c r="F183" s="74">
        <v>1340</v>
      </c>
      <c r="G183" s="134">
        <f t="shared" si="4"/>
        <v>-0.0880597014925373</v>
      </c>
    </row>
    <row r="184" ht="24" customHeight="1" spans="1:7">
      <c r="A184" s="149" t="s">
        <v>238</v>
      </c>
      <c r="B184" s="144">
        <v>170</v>
      </c>
      <c r="C184" s="144">
        <v>412</v>
      </c>
      <c r="D184" s="145">
        <f t="shared" si="7"/>
        <v>2.42352941176471</v>
      </c>
      <c r="E184" s="148">
        <v>0.3687707641196</v>
      </c>
      <c r="F184" s="74">
        <v>301</v>
      </c>
      <c r="G184" s="134">
        <f t="shared" si="4"/>
        <v>0.368770764119601</v>
      </c>
    </row>
    <row r="185" ht="24" customHeight="1" spans="1:7">
      <c r="A185" s="149" t="s">
        <v>239</v>
      </c>
      <c r="B185" s="144">
        <v>185</v>
      </c>
      <c r="C185" s="144">
        <v>185</v>
      </c>
      <c r="D185" s="145">
        <f t="shared" si="7"/>
        <v>1</v>
      </c>
      <c r="E185" s="148">
        <v>0</v>
      </c>
      <c r="F185" s="74">
        <v>185</v>
      </c>
      <c r="G185" s="134">
        <f t="shared" si="4"/>
        <v>0</v>
      </c>
    </row>
    <row r="186" ht="24" customHeight="1" spans="1:7">
      <c r="A186" s="149" t="s">
        <v>240</v>
      </c>
      <c r="B186" s="144">
        <v>479</v>
      </c>
      <c r="C186" s="144">
        <v>597</v>
      </c>
      <c r="D186" s="145">
        <f t="shared" si="7"/>
        <v>1.24634655532359</v>
      </c>
      <c r="E186" s="148">
        <v>0.67696629213483</v>
      </c>
      <c r="F186" s="74">
        <v>356</v>
      </c>
      <c r="G186" s="134">
        <f t="shared" si="4"/>
        <v>0.676966292134832</v>
      </c>
    </row>
    <row r="187" ht="24" customHeight="1" spans="1:7">
      <c r="A187" s="149" t="s">
        <v>241</v>
      </c>
      <c r="B187" s="144"/>
      <c r="C187" s="144">
        <v>28</v>
      </c>
      <c r="D187" s="145"/>
      <c r="E187" s="148">
        <v>-0.931707317073171</v>
      </c>
      <c r="F187" s="74">
        <v>410</v>
      </c>
      <c r="G187" s="134">
        <f t="shared" si="4"/>
        <v>-0.931707317073171</v>
      </c>
    </row>
    <row r="188" ht="24" customHeight="1" spans="1:7">
      <c r="A188" s="147" t="s">
        <v>242</v>
      </c>
      <c r="B188" s="144">
        <v>615</v>
      </c>
      <c r="C188" s="144">
        <v>1727</v>
      </c>
      <c r="D188" s="145">
        <f t="shared" ref="D188:D223" si="8">C188/B188</f>
        <v>2.80813008130081</v>
      </c>
      <c r="E188" s="148">
        <v>0.0895899053627799</v>
      </c>
      <c r="F188" s="74">
        <v>1584.99999999999</v>
      </c>
      <c r="G188" s="134">
        <f t="shared" si="4"/>
        <v>0.0895899053627829</v>
      </c>
    </row>
    <row r="189" ht="24" customHeight="1" spans="1:7">
      <c r="A189" s="149" t="s">
        <v>96</v>
      </c>
      <c r="B189" s="144">
        <v>130</v>
      </c>
      <c r="C189" s="144">
        <v>130</v>
      </c>
      <c r="D189" s="145">
        <f t="shared" si="8"/>
        <v>1</v>
      </c>
      <c r="E189" s="148">
        <v>0.10169491525424</v>
      </c>
      <c r="F189" s="74">
        <v>118</v>
      </c>
      <c r="G189" s="134">
        <f t="shared" si="4"/>
        <v>0.101694915254237</v>
      </c>
    </row>
    <row r="190" ht="24" customHeight="1" spans="1:7">
      <c r="A190" s="149" t="s">
        <v>243</v>
      </c>
      <c r="B190" s="144">
        <v>416</v>
      </c>
      <c r="C190" s="144">
        <v>1423</v>
      </c>
      <c r="D190" s="145">
        <f t="shared" si="8"/>
        <v>3.42067307692308</v>
      </c>
      <c r="E190" s="148">
        <v>1.54107142857143</v>
      </c>
      <c r="F190" s="74">
        <v>560</v>
      </c>
      <c r="G190" s="134">
        <f t="shared" si="4"/>
        <v>1.54107142857143</v>
      </c>
    </row>
    <row r="191" ht="24" customHeight="1" spans="1:7">
      <c r="A191" s="149" t="s">
        <v>244</v>
      </c>
      <c r="B191" s="144">
        <v>69</v>
      </c>
      <c r="C191" s="144">
        <v>174</v>
      </c>
      <c r="D191" s="145">
        <f t="shared" si="8"/>
        <v>2.52173913043478</v>
      </c>
      <c r="E191" s="148">
        <v>-0.808158765159868</v>
      </c>
      <c r="F191" s="74">
        <v>907.000000000001</v>
      </c>
      <c r="G191" s="134">
        <f t="shared" si="4"/>
        <v>-0.808158765159868</v>
      </c>
    </row>
    <row r="192" ht="24" customHeight="1" spans="1:7">
      <c r="A192" s="147" t="s">
        <v>245</v>
      </c>
      <c r="B192" s="144">
        <v>2</v>
      </c>
      <c r="C192" s="144">
        <v>2</v>
      </c>
      <c r="D192" s="145">
        <f t="shared" si="8"/>
        <v>1</v>
      </c>
      <c r="E192" s="148"/>
      <c r="F192" s="74" t="e">
        <v>#DIV/0!</v>
      </c>
      <c r="G192" s="134" t="e">
        <f t="shared" si="4"/>
        <v>#DIV/0!</v>
      </c>
    </row>
    <row r="193" ht="24" customHeight="1" spans="1:7">
      <c r="A193" s="149" t="s">
        <v>246</v>
      </c>
      <c r="B193" s="144">
        <v>2</v>
      </c>
      <c r="C193" s="144">
        <v>2</v>
      </c>
      <c r="D193" s="145">
        <f t="shared" si="8"/>
        <v>1</v>
      </c>
      <c r="E193" s="148"/>
      <c r="F193" s="74" t="e">
        <v>#DIV/0!</v>
      </c>
      <c r="G193" s="134" t="e">
        <f t="shared" si="4"/>
        <v>#DIV/0!</v>
      </c>
    </row>
    <row r="194" ht="24" customHeight="1" spans="1:7">
      <c r="A194" s="147" t="s">
        <v>247</v>
      </c>
      <c r="B194" s="144">
        <v>1203</v>
      </c>
      <c r="C194" s="144">
        <v>4044</v>
      </c>
      <c r="D194" s="145">
        <f t="shared" si="8"/>
        <v>3.36159600997506</v>
      </c>
      <c r="E194" s="148">
        <v>0.27329974811083</v>
      </c>
      <c r="F194" s="74">
        <v>3176</v>
      </c>
      <c r="G194" s="134">
        <f t="shared" si="4"/>
        <v>0.273299748110831</v>
      </c>
    </row>
    <row r="195" ht="24" customHeight="1" spans="1:7">
      <c r="A195" s="149" t="s">
        <v>248</v>
      </c>
      <c r="B195" s="144">
        <v>462</v>
      </c>
      <c r="C195" s="144">
        <v>1466</v>
      </c>
      <c r="D195" s="145">
        <f t="shared" si="8"/>
        <v>3.17316017316017</v>
      </c>
      <c r="E195" s="148">
        <v>0.25192143467122</v>
      </c>
      <c r="F195" s="74">
        <v>1171</v>
      </c>
      <c r="G195" s="134">
        <f t="shared" si="4"/>
        <v>0.251921434671221</v>
      </c>
    </row>
    <row r="196" ht="24" customHeight="1" spans="1:7">
      <c r="A196" s="149" t="s">
        <v>249</v>
      </c>
      <c r="B196" s="144">
        <v>741</v>
      </c>
      <c r="C196" s="144">
        <v>2578</v>
      </c>
      <c r="D196" s="145">
        <f t="shared" si="8"/>
        <v>3.47908232118758</v>
      </c>
      <c r="E196" s="148">
        <v>0.2857855361596</v>
      </c>
      <c r="F196" s="74">
        <v>2005</v>
      </c>
      <c r="G196" s="134">
        <f t="shared" si="4"/>
        <v>0.285785536159601</v>
      </c>
    </row>
    <row r="197" ht="24" customHeight="1" spans="1:7">
      <c r="A197" s="147" t="s">
        <v>250</v>
      </c>
      <c r="B197" s="144">
        <v>38</v>
      </c>
      <c r="C197" s="144">
        <v>54</v>
      </c>
      <c r="D197" s="145">
        <f t="shared" si="8"/>
        <v>1.42105263157895</v>
      </c>
      <c r="E197" s="148">
        <v>2.375</v>
      </c>
      <c r="F197" s="74">
        <v>16</v>
      </c>
      <c r="G197" s="134">
        <f t="shared" si="4"/>
        <v>2.375</v>
      </c>
    </row>
    <row r="198" ht="24" customHeight="1" spans="1:7">
      <c r="A198" s="149" t="s">
        <v>251</v>
      </c>
      <c r="B198" s="144">
        <v>8</v>
      </c>
      <c r="C198" s="144">
        <v>18</v>
      </c>
      <c r="D198" s="145">
        <f t="shared" si="8"/>
        <v>2.25</v>
      </c>
      <c r="E198" s="148">
        <v>0.125</v>
      </c>
      <c r="F198" s="74">
        <v>16</v>
      </c>
      <c r="G198" s="134">
        <f t="shared" ref="G198:G261" si="9">(C198-F198)/F198</f>
        <v>0.125</v>
      </c>
    </row>
    <row r="199" ht="24" customHeight="1" spans="1:7">
      <c r="A199" s="149" t="s">
        <v>252</v>
      </c>
      <c r="B199" s="144">
        <v>30</v>
      </c>
      <c r="C199" s="144">
        <v>36</v>
      </c>
      <c r="D199" s="145">
        <f t="shared" si="8"/>
        <v>1.2</v>
      </c>
      <c r="E199" s="148"/>
      <c r="F199" s="74" t="e">
        <v>#DIV/0!</v>
      </c>
      <c r="G199" s="134" t="e">
        <f t="shared" si="9"/>
        <v>#DIV/0!</v>
      </c>
    </row>
    <row r="200" ht="24" customHeight="1" spans="1:7">
      <c r="A200" s="147" t="s">
        <v>253</v>
      </c>
      <c r="B200" s="144">
        <v>486</v>
      </c>
      <c r="C200" s="144">
        <v>1597</v>
      </c>
      <c r="D200" s="145">
        <f t="shared" si="8"/>
        <v>3.28600823045267</v>
      </c>
      <c r="E200" s="148">
        <v>0.54448742746615</v>
      </c>
      <c r="F200" s="74">
        <v>1034</v>
      </c>
      <c r="G200" s="134">
        <f t="shared" si="9"/>
        <v>0.544487427466151</v>
      </c>
    </row>
    <row r="201" ht="24" customHeight="1" spans="1:7">
      <c r="A201" s="149" t="s">
        <v>254</v>
      </c>
      <c r="B201" s="144">
        <v>163</v>
      </c>
      <c r="C201" s="144">
        <v>545</v>
      </c>
      <c r="D201" s="145">
        <f t="shared" si="8"/>
        <v>3.34355828220859</v>
      </c>
      <c r="E201" s="148">
        <v>0.76948051948052</v>
      </c>
      <c r="F201" s="74">
        <v>308</v>
      </c>
      <c r="G201" s="134">
        <f t="shared" si="9"/>
        <v>0.769480519480519</v>
      </c>
    </row>
    <row r="202" ht="24" customHeight="1" spans="1:7">
      <c r="A202" s="149" t="s">
        <v>255</v>
      </c>
      <c r="B202" s="144">
        <v>323</v>
      </c>
      <c r="C202" s="144">
        <v>1052</v>
      </c>
      <c r="D202" s="145">
        <f t="shared" si="8"/>
        <v>3.25696594427245</v>
      </c>
      <c r="E202" s="148">
        <v>0.44903581267218</v>
      </c>
      <c r="F202" s="74">
        <v>725.999999999998</v>
      </c>
      <c r="G202" s="134">
        <f t="shared" si="9"/>
        <v>0.44903581267218</v>
      </c>
    </row>
    <row r="203" ht="24" customHeight="1" spans="1:7">
      <c r="A203" s="147" t="s">
        <v>256</v>
      </c>
      <c r="B203" s="144">
        <v>1</v>
      </c>
      <c r="C203" s="144">
        <v>1</v>
      </c>
      <c r="D203" s="145">
        <f t="shared" si="8"/>
        <v>1</v>
      </c>
      <c r="E203" s="148">
        <v>-0.5</v>
      </c>
      <c r="F203" s="74">
        <v>2</v>
      </c>
      <c r="G203" s="134">
        <f t="shared" si="9"/>
        <v>-0.5</v>
      </c>
    </row>
    <row r="204" ht="24" customHeight="1" spans="1:7">
      <c r="A204" s="149" t="s">
        <v>257</v>
      </c>
      <c r="B204" s="144">
        <v>1</v>
      </c>
      <c r="C204" s="144">
        <v>1</v>
      </c>
      <c r="D204" s="145">
        <f t="shared" si="8"/>
        <v>1</v>
      </c>
      <c r="E204" s="148">
        <v>-0.5</v>
      </c>
      <c r="F204" s="74">
        <v>2</v>
      </c>
      <c r="G204" s="134">
        <f t="shared" si="9"/>
        <v>-0.5</v>
      </c>
    </row>
    <row r="205" ht="24" customHeight="1" spans="1:7">
      <c r="A205" s="147" t="s">
        <v>258</v>
      </c>
      <c r="B205" s="144">
        <v>8227</v>
      </c>
      <c r="C205" s="144">
        <v>8402</v>
      </c>
      <c r="D205" s="145">
        <f t="shared" si="8"/>
        <v>1.0212714233621</v>
      </c>
      <c r="E205" s="148">
        <v>-0.109769018859928</v>
      </c>
      <c r="F205" s="74">
        <v>9438</v>
      </c>
      <c r="G205" s="134">
        <f t="shared" si="9"/>
        <v>-0.109769018859928</v>
      </c>
    </row>
    <row r="206" ht="24" customHeight="1" spans="1:7">
      <c r="A206" s="150" t="s">
        <v>259</v>
      </c>
      <c r="B206" s="144">
        <v>8227</v>
      </c>
      <c r="C206" s="144">
        <v>8402</v>
      </c>
      <c r="D206" s="145">
        <f t="shared" si="8"/>
        <v>1.0212714233621</v>
      </c>
      <c r="E206" s="148">
        <v>-0.109769018859928</v>
      </c>
      <c r="F206" s="74">
        <v>9438</v>
      </c>
      <c r="G206" s="134">
        <f t="shared" si="9"/>
        <v>-0.109769018859928</v>
      </c>
    </row>
    <row r="207" ht="24" customHeight="1" spans="1:7">
      <c r="A207" s="147" t="s">
        <v>260</v>
      </c>
      <c r="B207" s="144">
        <v>444</v>
      </c>
      <c r="C207" s="144">
        <v>570</v>
      </c>
      <c r="D207" s="145">
        <f t="shared" si="8"/>
        <v>1.28378378378378</v>
      </c>
      <c r="E207" s="148">
        <v>-0.0104166666666671</v>
      </c>
      <c r="F207" s="74">
        <v>576</v>
      </c>
      <c r="G207" s="134">
        <f t="shared" si="9"/>
        <v>-0.0104166666666667</v>
      </c>
    </row>
    <row r="208" ht="24" customHeight="1" spans="1:7">
      <c r="A208" s="149" t="s">
        <v>96</v>
      </c>
      <c r="B208" s="144">
        <v>262</v>
      </c>
      <c r="C208" s="144">
        <v>262</v>
      </c>
      <c r="D208" s="145">
        <f t="shared" si="8"/>
        <v>1</v>
      </c>
      <c r="E208" s="148">
        <v>0.2970297029703</v>
      </c>
      <c r="F208" s="74">
        <v>202</v>
      </c>
      <c r="G208" s="134">
        <f t="shared" si="9"/>
        <v>0.297029702970297</v>
      </c>
    </row>
    <row r="209" ht="24" customHeight="1" spans="1:7">
      <c r="A209" s="149" t="s">
        <v>261</v>
      </c>
      <c r="B209" s="144">
        <v>10</v>
      </c>
      <c r="C209" s="144">
        <v>10</v>
      </c>
      <c r="D209" s="145">
        <f t="shared" si="8"/>
        <v>1</v>
      </c>
      <c r="E209" s="148">
        <v>-0.955947136563877</v>
      </c>
      <c r="F209" s="74">
        <v>227</v>
      </c>
      <c r="G209" s="134">
        <f t="shared" si="9"/>
        <v>-0.955947136563877</v>
      </c>
    </row>
    <row r="210" ht="24" customHeight="1" spans="1:7">
      <c r="A210" s="149" t="s">
        <v>262</v>
      </c>
      <c r="B210" s="144">
        <v>172</v>
      </c>
      <c r="C210" s="144">
        <v>298</v>
      </c>
      <c r="D210" s="145">
        <f t="shared" si="8"/>
        <v>1.73255813953488</v>
      </c>
      <c r="E210" s="148">
        <v>1.02721088435374</v>
      </c>
      <c r="F210" s="74">
        <v>147</v>
      </c>
      <c r="G210" s="134">
        <f t="shared" si="9"/>
        <v>1.02721088435374</v>
      </c>
    </row>
    <row r="211" ht="24" customHeight="1" spans="1:7">
      <c r="A211" s="147" t="s">
        <v>263</v>
      </c>
      <c r="B211" s="144">
        <v>1</v>
      </c>
      <c r="C211" s="144">
        <v>83</v>
      </c>
      <c r="D211" s="145">
        <f t="shared" si="8"/>
        <v>83</v>
      </c>
      <c r="E211" s="148">
        <v>-0.928200692041523</v>
      </c>
      <c r="F211" s="74">
        <v>1156</v>
      </c>
      <c r="G211" s="134">
        <f t="shared" si="9"/>
        <v>-0.928200692041522</v>
      </c>
    </row>
    <row r="212" ht="24" customHeight="1" spans="1:7">
      <c r="A212" s="149" t="s">
        <v>263</v>
      </c>
      <c r="B212" s="144">
        <v>1</v>
      </c>
      <c r="C212" s="144">
        <v>83</v>
      </c>
      <c r="D212" s="145">
        <f t="shared" si="8"/>
        <v>83</v>
      </c>
      <c r="E212" s="148">
        <v>-0.928200692041523</v>
      </c>
      <c r="F212" s="74">
        <v>1156</v>
      </c>
      <c r="G212" s="134">
        <f t="shared" si="9"/>
        <v>-0.928200692041522</v>
      </c>
    </row>
    <row r="213" ht="24" customHeight="1" spans="1:7">
      <c r="A213" s="143" t="s">
        <v>264</v>
      </c>
      <c r="B213" s="144">
        <v>40993</v>
      </c>
      <c r="C213" s="144">
        <v>47511</v>
      </c>
      <c r="D213" s="145">
        <f t="shared" si="8"/>
        <v>1.15900275656819</v>
      </c>
      <c r="E213" s="148">
        <v>0.52640879007903</v>
      </c>
      <c r="F213" s="74">
        <v>31126.0000000001</v>
      </c>
      <c r="G213" s="134">
        <f t="shared" si="9"/>
        <v>0.526408790079029</v>
      </c>
    </row>
    <row r="214" ht="24" customHeight="1" spans="1:7">
      <c r="A214" s="147" t="s">
        <v>265</v>
      </c>
      <c r="B214" s="144">
        <v>913</v>
      </c>
      <c r="C214" s="144">
        <v>913</v>
      </c>
      <c r="D214" s="145">
        <f t="shared" si="8"/>
        <v>1</v>
      </c>
      <c r="E214" s="148">
        <v>0.20448548812665</v>
      </c>
      <c r="F214" s="74">
        <v>757.999999999999</v>
      </c>
      <c r="G214" s="134">
        <f t="shared" si="9"/>
        <v>0.204485488126651</v>
      </c>
    </row>
    <row r="215" ht="24" customHeight="1" spans="1:7">
      <c r="A215" s="149" t="s">
        <v>96</v>
      </c>
      <c r="B215" s="144">
        <v>742</v>
      </c>
      <c r="C215" s="144">
        <v>742</v>
      </c>
      <c r="D215" s="145">
        <f t="shared" si="8"/>
        <v>1</v>
      </c>
      <c r="E215" s="148">
        <v>0.0392156862745101</v>
      </c>
      <c r="F215" s="74">
        <v>714</v>
      </c>
      <c r="G215" s="134">
        <f t="shared" si="9"/>
        <v>0.0392156862745098</v>
      </c>
    </row>
    <row r="216" ht="24" customHeight="1" spans="1:7">
      <c r="A216" s="149" t="s">
        <v>266</v>
      </c>
      <c r="B216" s="144">
        <v>171</v>
      </c>
      <c r="C216" s="144">
        <v>171</v>
      </c>
      <c r="D216" s="145">
        <f t="shared" si="8"/>
        <v>1</v>
      </c>
      <c r="E216" s="148">
        <v>2.88636363636364</v>
      </c>
      <c r="F216" s="74">
        <v>44</v>
      </c>
      <c r="G216" s="134">
        <f t="shared" si="9"/>
        <v>2.88636363636364</v>
      </c>
    </row>
    <row r="217" ht="24" customHeight="1" spans="1:7">
      <c r="A217" s="147" t="s">
        <v>267</v>
      </c>
      <c r="B217" s="144">
        <v>13347</v>
      </c>
      <c r="C217" s="144">
        <v>13347</v>
      </c>
      <c r="D217" s="145">
        <f t="shared" si="8"/>
        <v>1</v>
      </c>
      <c r="E217" s="148">
        <v>86.8092105263158</v>
      </c>
      <c r="F217" s="74">
        <v>152</v>
      </c>
      <c r="G217" s="134">
        <f t="shared" si="9"/>
        <v>86.8092105263158</v>
      </c>
    </row>
    <row r="218" ht="24" customHeight="1" spans="1:7">
      <c r="A218" s="149" t="s">
        <v>268</v>
      </c>
      <c r="B218" s="144">
        <v>13000</v>
      </c>
      <c r="C218" s="144">
        <v>13000</v>
      </c>
      <c r="D218" s="145">
        <f t="shared" si="8"/>
        <v>1</v>
      </c>
      <c r="E218" s="148"/>
      <c r="F218" s="74" t="e">
        <v>#DIV/0!</v>
      </c>
      <c r="G218" s="134" t="e">
        <f t="shared" si="9"/>
        <v>#DIV/0!</v>
      </c>
    </row>
    <row r="219" ht="24" customHeight="1" spans="1:7">
      <c r="A219" s="149" t="s">
        <v>269</v>
      </c>
      <c r="B219" s="144">
        <v>347</v>
      </c>
      <c r="C219" s="144">
        <v>347</v>
      </c>
      <c r="D219" s="145">
        <f t="shared" si="8"/>
        <v>1</v>
      </c>
      <c r="E219" s="148">
        <v>1.28289473684211</v>
      </c>
      <c r="F219" s="74">
        <v>152</v>
      </c>
      <c r="G219" s="134">
        <f t="shared" si="9"/>
        <v>1.28289473684211</v>
      </c>
    </row>
    <row r="220" ht="24" customHeight="1" spans="1:7">
      <c r="A220" s="147" t="s">
        <v>270</v>
      </c>
      <c r="B220" s="144">
        <v>4087</v>
      </c>
      <c r="C220" s="144">
        <v>4943</v>
      </c>
      <c r="D220" s="145">
        <f t="shared" si="8"/>
        <v>1.2094445803768</v>
      </c>
      <c r="E220" s="148">
        <v>0.83549944300037</v>
      </c>
      <c r="F220" s="74">
        <v>2693</v>
      </c>
      <c r="G220" s="134">
        <f t="shared" si="9"/>
        <v>0.835499443000371</v>
      </c>
    </row>
    <row r="221" ht="24" customHeight="1" spans="1:7">
      <c r="A221" s="149" t="s">
        <v>271</v>
      </c>
      <c r="B221" s="144">
        <v>4087</v>
      </c>
      <c r="C221" s="144">
        <v>4943</v>
      </c>
      <c r="D221" s="145">
        <f t="shared" si="8"/>
        <v>1.2094445803768</v>
      </c>
      <c r="E221" s="148">
        <v>0.88664122137405</v>
      </c>
      <c r="F221" s="74">
        <v>2619.99999999999</v>
      </c>
      <c r="G221" s="134">
        <f t="shared" si="9"/>
        <v>0.886641221374053</v>
      </c>
    </row>
    <row r="222" ht="24" customHeight="1" spans="1:7">
      <c r="A222" s="147" t="s">
        <v>272</v>
      </c>
      <c r="B222" s="144">
        <v>5984</v>
      </c>
      <c r="C222" s="144">
        <v>8660</v>
      </c>
      <c r="D222" s="145">
        <f t="shared" si="8"/>
        <v>1.44719251336898</v>
      </c>
      <c r="E222" s="148">
        <v>0.28562945368171</v>
      </c>
      <c r="F222" s="74">
        <v>6736</v>
      </c>
      <c r="G222" s="134">
        <f t="shared" si="9"/>
        <v>0.28562945368171</v>
      </c>
    </row>
    <row r="223" ht="24" customHeight="1" spans="1:7">
      <c r="A223" s="149" t="s">
        <v>273</v>
      </c>
      <c r="B223" s="144">
        <v>556</v>
      </c>
      <c r="C223" s="144">
        <v>556</v>
      </c>
      <c r="D223" s="145">
        <f t="shared" si="8"/>
        <v>1</v>
      </c>
      <c r="E223" s="148">
        <v>0.78778135048232</v>
      </c>
      <c r="F223" s="74">
        <v>310.999999999999</v>
      </c>
      <c r="G223" s="134">
        <f t="shared" si="9"/>
        <v>0.787781350482321</v>
      </c>
    </row>
    <row r="224" ht="24" customHeight="1" spans="1:7">
      <c r="A224" s="149" t="s">
        <v>274</v>
      </c>
      <c r="B224" s="144"/>
      <c r="C224" s="144">
        <v>15</v>
      </c>
      <c r="D224" s="145"/>
      <c r="E224" s="148">
        <v>-0.885496183206107</v>
      </c>
      <c r="F224" s="74">
        <v>131</v>
      </c>
      <c r="G224" s="134">
        <f t="shared" si="9"/>
        <v>-0.885496183206107</v>
      </c>
    </row>
    <row r="225" ht="24" customHeight="1" spans="1:7">
      <c r="A225" s="149" t="s">
        <v>275</v>
      </c>
      <c r="B225" s="144">
        <v>1083</v>
      </c>
      <c r="C225" s="144">
        <v>2742</v>
      </c>
      <c r="D225" s="145">
        <f t="shared" ref="D225:D236" si="10">C225/B225</f>
        <v>2.53185595567867</v>
      </c>
      <c r="E225" s="148">
        <v>0.0829383886255901</v>
      </c>
      <c r="F225" s="74">
        <v>2532.00000000001</v>
      </c>
      <c r="G225" s="134">
        <f t="shared" si="9"/>
        <v>0.0829383886255881</v>
      </c>
    </row>
    <row r="226" ht="24" customHeight="1" spans="1:7">
      <c r="A226" s="149" t="s">
        <v>276</v>
      </c>
      <c r="B226" s="144">
        <v>57</v>
      </c>
      <c r="C226" s="144">
        <v>98</v>
      </c>
      <c r="D226" s="145">
        <f t="shared" si="10"/>
        <v>1.71929824561404</v>
      </c>
      <c r="E226" s="148">
        <v>6.53846153846154</v>
      </c>
      <c r="F226" s="74">
        <v>13</v>
      </c>
      <c r="G226" s="134">
        <f t="shared" si="9"/>
        <v>6.53846153846154</v>
      </c>
    </row>
    <row r="227" ht="24" customHeight="1" spans="1:7">
      <c r="A227" s="149" t="s">
        <v>277</v>
      </c>
      <c r="B227" s="144">
        <v>4287</v>
      </c>
      <c r="C227" s="144">
        <v>4984</v>
      </c>
      <c r="D227" s="145">
        <f t="shared" si="10"/>
        <v>1.16258455796594</v>
      </c>
      <c r="E227" s="148">
        <v>0.35251017639077</v>
      </c>
      <c r="F227" s="74">
        <v>3685.00000000001</v>
      </c>
      <c r="G227" s="134">
        <f t="shared" si="9"/>
        <v>0.35251017639077</v>
      </c>
    </row>
    <row r="228" ht="24" customHeight="1" spans="1:7">
      <c r="A228" s="149" t="s">
        <v>278</v>
      </c>
      <c r="B228" s="144">
        <v>1</v>
      </c>
      <c r="C228" s="144">
        <v>265</v>
      </c>
      <c r="D228" s="145">
        <f t="shared" si="10"/>
        <v>265</v>
      </c>
      <c r="E228" s="148">
        <v>3.140625</v>
      </c>
      <c r="F228" s="74">
        <v>64</v>
      </c>
      <c r="G228" s="134">
        <f t="shared" si="9"/>
        <v>3.140625</v>
      </c>
    </row>
    <row r="229" ht="24" customHeight="1" spans="1:7">
      <c r="A229" s="147" t="s">
        <v>279</v>
      </c>
      <c r="B229" s="144">
        <v>622</v>
      </c>
      <c r="C229" s="144">
        <v>704</v>
      </c>
      <c r="D229" s="145">
        <f t="shared" si="10"/>
        <v>1.13183279742765</v>
      </c>
      <c r="E229" s="148">
        <v>-0.148730350665054</v>
      </c>
      <c r="F229" s="74">
        <v>827</v>
      </c>
      <c r="G229" s="134">
        <f t="shared" si="9"/>
        <v>-0.148730350665054</v>
      </c>
    </row>
    <row r="230" ht="24" customHeight="1" spans="1:7">
      <c r="A230" s="149" t="s">
        <v>280</v>
      </c>
      <c r="B230" s="144">
        <v>502</v>
      </c>
      <c r="C230" s="144">
        <v>502</v>
      </c>
      <c r="D230" s="145">
        <f t="shared" si="10"/>
        <v>1</v>
      </c>
      <c r="E230" s="148">
        <v>-0.172981878088962</v>
      </c>
      <c r="F230" s="74">
        <v>607</v>
      </c>
      <c r="G230" s="134">
        <f t="shared" si="9"/>
        <v>-0.172981878088962</v>
      </c>
    </row>
    <row r="231" ht="24" customHeight="1" spans="1:7">
      <c r="A231" s="149" t="s">
        <v>281</v>
      </c>
      <c r="B231" s="144">
        <v>120</v>
      </c>
      <c r="C231" s="144">
        <v>202</v>
      </c>
      <c r="D231" s="145">
        <f t="shared" si="10"/>
        <v>1.68333333333333</v>
      </c>
      <c r="E231" s="148">
        <v>-0.073394495412844</v>
      </c>
      <c r="F231" s="74">
        <v>218</v>
      </c>
      <c r="G231" s="134">
        <f t="shared" si="9"/>
        <v>-0.073394495412844</v>
      </c>
    </row>
    <row r="232" ht="24" customHeight="1" spans="1:7">
      <c r="A232" s="147" t="s">
        <v>282</v>
      </c>
      <c r="B232" s="144">
        <v>98</v>
      </c>
      <c r="C232" s="144">
        <v>98</v>
      </c>
      <c r="D232" s="145">
        <f t="shared" si="10"/>
        <v>1</v>
      </c>
      <c r="E232" s="148">
        <v>-0.319444444444444</v>
      </c>
      <c r="F232" s="74">
        <v>144</v>
      </c>
      <c r="G232" s="134">
        <f t="shared" si="9"/>
        <v>-0.319444444444444</v>
      </c>
    </row>
    <row r="233" ht="24" customHeight="1" spans="1:7">
      <c r="A233" s="149" t="s">
        <v>283</v>
      </c>
      <c r="B233" s="144">
        <v>48</v>
      </c>
      <c r="C233" s="144">
        <v>48</v>
      </c>
      <c r="D233" s="145">
        <f t="shared" si="10"/>
        <v>1</v>
      </c>
      <c r="E233" s="148">
        <v>-0.294117647058823</v>
      </c>
      <c r="F233" s="74">
        <v>68</v>
      </c>
      <c r="G233" s="134">
        <f t="shared" si="9"/>
        <v>-0.294117647058824</v>
      </c>
    </row>
    <row r="234" ht="24" customHeight="1" spans="1:7">
      <c r="A234" s="149" t="s">
        <v>284</v>
      </c>
      <c r="B234" s="144">
        <v>50</v>
      </c>
      <c r="C234" s="144">
        <v>50</v>
      </c>
      <c r="D234" s="145">
        <f t="shared" si="10"/>
        <v>1</v>
      </c>
      <c r="E234" s="148">
        <v>-0.342105263157895</v>
      </c>
      <c r="F234" s="74">
        <v>76</v>
      </c>
      <c r="G234" s="134">
        <f t="shared" si="9"/>
        <v>-0.342105263157895</v>
      </c>
    </row>
    <row r="235" ht="24" customHeight="1" spans="1:7">
      <c r="A235" s="147" t="s">
        <v>285</v>
      </c>
      <c r="B235" s="144">
        <v>15265</v>
      </c>
      <c r="C235" s="144">
        <v>16386</v>
      </c>
      <c r="D235" s="145">
        <f t="shared" si="10"/>
        <v>1.07343596462496</v>
      </c>
      <c r="E235" s="148">
        <v>0.00861750584758987</v>
      </c>
      <c r="F235" s="74">
        <v>16246.0000000001</v>
      </c>
      <c r="G235" s="134">
        <f t="shared" si="9"/>
        <v>0.00861750584758704</v>
      </c>
    </row>
    <row r="236" ht="24" customHeight="1" spans="1:7">
      <c r="A236" s="150" t="s">
        <v>286</v>
      </c>
      <c r="B236" s="144">
        <v>15265</v>
      </c>
      <c r="C236" s="144">
        <v>15897</v>
      </c>
      <c r="D236" s="145">
        <f t="shared" si="10"/>
        <v>1.04140189977072</v>
      </c>
      <c r="E236" s="148">
        <v>-0.0214822110057859</v>
      </c>
      <c r="F236" s="74">
        <v>16246</v>
      </c>
      <c r="G236" s="134">
        <f t="shared" si="9"/>
        <v>-0.021482211005786</v>
      </c>
    </row>
    <row r="237" ht="24" customHeight="1" spans="1:7">
      <c r="A237" s="150" t="s">
        <v>287</v>
      </c>
      <c r="B237" s="144"/>
      <c r="C237" s="144">
        <v>489</v>
      </c>
      <c r="D237" s="145"/>
      <c r="E237" s="148"/>
      <c r="F237" s="74" t="e">
        <v>#DIV/0!</v>
      </c>
      <c r="G237" s="134" t="e">
        <f t="shared" si="9"/>
        <v>#DIV/0!</v>
      </c>
    </row>
    <row r="238" ht="24" customHeight="1" spans="1:7">
      <c r="A238" s="147" t="s">
        <v>288</v>
      </c>
      <c r="B238" s="144">
        <v>99</v>
      </c>
      <c r="C238" s="144">
        <v>1794</v>
      </c>
      <c r="D238" s="145">
        <f t="shared" ref="D238:D245" si="11">C238/B238</f>
        <v>18.1212121212121</v>
      </c>
      <c r="E238" s="148">
        <v>-0.402398401065956</v>
      </c>
      <c r="F238" s="74">
        <v>3002</v>
      </c>
      <c r="G238" s="134">
        <f t="shared" si="9"/>
        <v>-0.402398401065956</v>
      </c>
    </row>
    <row r="239" ht="24" customHeight="1" spans="1:7">
      <c r="A239" s="150" t="s">
        <v>289</v>
      </c>
      <c r="B239" s="144">
        <v>99</v>
      </c>
      <c r="C239" s="144">
        <v>1693</v>
      </c>
      <c r="D239" s="145">
        <f t="shared" si="11"/>
        <v>17.1010101010101</v>
      </c>
      <c r="E239" s="148">
        <v>-0.418412916523531</v>
      </c>
      <c r="F239" s="74">
        <v>2911</v>
      </c>
      <c r="G239" s="134">
        <f t="shared" si="9"/>
        <v>-0.418412916523531</v>
      </c>
    </row>
    <row r="240" ht="24" customHeight="1" spans="1:7">
      <c r="A240" s="150" t="s">
        <v>290</v>
      </c>
      <c r="B240" s="144"/>
      <c r="C240" s="144">
        <v>101</v>
      </c>
      <c r="D240" s="145"/>
      <c r="E240" s="148">
        <v>0.10989010989011</v>
      </c>
      <c r="F240" s="74">
        <v>91</v>
      </c>
      <c r="G240" s="134">
        <f t="shared" si="9"/>
        <v>0.10989010989011</v>
      </c>
    </row>
    <row r="241" ht="24" customHeight="1" spans="1:7">
      <c r="A241" s="147" t="s">
        <v>291</v>
      </c>
      <c r="B241" s="144">
        <v>4</v>
      </c>
      <c r="C241" s="144">
        <v>57</v>
      </c>
      <c r="D241" s="145">
        <f t="shared" si="11"/>
        <v>14.25</v>
      </c>
      <c r="E241" s="148">
        <v>0.16326530612245</v>
      </c>
      <c r="F241" s="74">
        <v>49</v>
      </c>
      <c r="G241" s="134">
        <f t="shared" si="9"/>
        <v>0.163265306122449</v>
      </c>
    </row>
    <row r="242" ht="24" customHeight="1" spans="1:7">
      <c r="A242" s="150" t="s">
        <v>292</v>
      </c>
      <c r="B242" s="144">
        <v>4</v>
      </c>
      <c r="C242" s="144">
        <v>57</v>
      </c>
      <c r="D242" s="145">
        <f t="shared" si="11"/>
        <v>14.25</v>
      </c>
      <c r="E242" s="148">
        <v>0.16326530612245</v>
      </c>
      <c r="F242" s="74">
        <v>49</v>
      </c>
      <c r="G242" s="134">
        <f t="shared" si="9"/>
        <v>0.163265306122449</v>
      </c>
    </row>
    <row r="243" ht="24" customHeight="1" spans="1:7">
      <c r="A243" s="147" t="s">
        <v>293</v>
      </c>
      <c r="B243" s="144">
        <v>486</v>
      </c>
      <c r="C243" s="144">
        <v>505</v>
      </c>
      <c r="D243" s="145">
        <f t="shared" si="11"/>
        <v>1.03909465020576</v>
      </c>
      <c r="E243" s="148">
        <v>0.11479028697572</v>
      </c>
      <c r="F243" s="74">
        <v>452.999999999999</v>
      </c>
      <c r="G243" s="134">
        <f t="shared" si="9"/>
        <v>0.11479028697572</v>
      </c>
    </row>
    <row r="244" ht="24" customHeight="1" spans="1:7">
      <c r="A244" s="150" t="s">
        <v>96</v>
      </c>
      <c r="B244" s="144">
        <v>378</v>
      </c>
      <c r="C244" s="144">
        <v>379</v>
      </c>
      <c r="D244" s="145">
        <f t="shared" si="11"/>
        <v>1.0026455026455</v>
      </c>
      <c r="E244" s="148">
        <v>0.13134328358209</v>
      </c>
      <c r="F244" s="74">
        <v>335</v>
      </c>
      <c r="G244" s="134">
        <f t="shared" si="9"/>
        <v>0.13134328358209</v>
      </c>
    </row>
    <row r="245" ht="24" customHeight="1" spans="1:7">
      <c r="A245" s="150" t="s">
        <v>97</v>
      </c>
      <c r="B245" s="144">
        <v>1</v>
      </c>
      <c r="C245" s="144">
        <v>15</v>
      </c>
      <c r="D245" s="145">
        <f t="shared" si="11"/>
        <v>15</v>
      </c>
      <c r="E245" s="148">
        <v>0</v>
      </c>
      <c r="F245" s="74">
        <v>15</v>
      </c>
      <c r="G245" s="134">
        <f t="shared" si="9"/>
        <v>0</v>
      </c>
    </row>
    <row r="246" ht="24" customHeight="1" spans="1:7">
      <c r="A246" s="150" t="s">
        <v>294</v>
      </c>
      <c r="B246" s="144"/>
      <c r="C246" s="144">
        <v>4</v>
      </c>
      <c r="D246" s="145"/>
      <c r="E246" s="148">
        <v>0.33333333333333</v>
      </c>
      <c r="F246" s="74">
        <v>3.00000000000001</v>
      </c>
      <c r="G246" s="134">
        <f t="shared" si="9"/>
        <v>0.333333333333329</v>
      </c>
    </row>
    <row r="247" ht="24" customHeight="1" spans="1:7">
      <c r="A247" s="150" t="s">
        <v>295</v>
      </c>
      <c r="B247" s="144">
        <v>107</v>
      </c>
      <c r="C247" s="144">
        <v>107</v>
      </c>
      <c r="D247" s="145">
        <f t="shared" ref="D247:D249" si="12">C247/B247</f>
        <v>1</v>
      </c>
      <c r="E247" s="148">
        <v>0.07</v>
      </c>
      <c r="F247" s="74">
        <v>100</v>
      </c>
      <c r="G247" s="134">
        <f t="shared" si="9"/>
        <v>0.07</v>
      </c>
    </row>
    <row r="248" ht="24" customHeight="1" spans="1:7">
      <c r="A248" s="147" t="s">
        <v>296</v>
      </c>
      <c r="B248" s="144">
        <v>88</v>
      </c>
      <c r="C248" s="144">
        <v>88</v>
      </c>
      <c r="D248" s="145">
        <f t="shared" si="12"/>
        <v>1</v>
      </c>
      <c r="E248" s="148"/>
      <c r="F248" s="74" t="e">
        <v>#DIV/0!</v>
      </c>
      <c r="G248" s="134" t="e">
        <f t="shared" si="9"/>
        <v>#DIV/0!</v>
      </c>
    </row>
    <row r="249" ht="24" customHeight="1" spans="1:7">
      <c r="A249" s="150" t="s">
        <v>296</v>
      </c>
      <c r="B249" s="144">
        <v>88</v>
      </c>
      <c r="C249" s="144">
        <v>88</v>
      </c>
      <c r="D249" s="145">
        <f t="shared" si="12"/>
        <v>1</v>
      </c>
      <c r="E249" s="148"/>
      <c r="F249" s="74" t="e">
        <v>#DIV/0!</v>
      </c>
      <c r="G249" s="134" t="e">
        <f t="shared" si="9"/>
        <v>#DIV/0!</v>
      </c>
    </row>
    <row r="250" ht="24" customHeight="1" spans="1:7">
      <c r="A250" s="147" t="s">
        <v>297</v>
      </c>
      <c r="B250" s="144"/>
      <c r="C250" s="144">
        <v>16</v>
      </c>
      <c r="D250" s="145"/>
      <c r="E250" s="148">
        <v>-0.733333333333333</v>
      </c>
      <c r="F250" s="74">
        <v>59.9999999999999</v>
      </c>
      <c r="G250" s="134">
        <f t="shared" si="9"/>
        <v>-0.733333333333333</v>
      </c>
    </row>
    <row r="251" ht="24" customHeight="1" spans="1:7">
      <c r="A251" s="150" t="s">
        <v>297</v>
      </c>
      <c r="B251" s="144"/>
      <c r="C251" s="144">
        <v>16</v>
      </c>
      <c r="D251" s="145"/>
      <c r="E251" s="148">
        <v>-0.733333333333333</v>
      </c>
      <c r="F251" s="74">
        <v>59.9999999999999</v>
      </c>
      <c r="G251" s="134">
        <f t="shared" si="9"/>
        <v>-0.733333333333333</v>
      </c>
    </row>
    <row r="252" ht="24" customHeight="1" spans="1:7">
      <c r="A252" s="143" t="s">
        <v>298</v>
      </c>
      <c r="B252" s="144">
        <v>164</v>
      </c>
      <c r="C252" s="144">
        <v>865</v>
      </c>
      <c r="D252" s="145">
        <f t="shared" ref="D252:D280" si="13">C252/B252</f>
        <v>5.27439024390244</v>
      </c>
      <c r="E252" s="148">
        <v>-0.169068203650336</v>
      </c>
      <c r="F252" s="74">
        <v>1041</v>
      </c>
      <c r="G252" s="134">
        <f t="shared" si="9"/>
        <v>-0.169068203650336</v>
      </c>
    </row>
    <row r="253" ht="24" customHeight="1" spans="1:7">
      <c r="A253" s="147" t="s">
        <v>299</v>
      </c>
      <c r="B253" s="144">
        <v>11</v>
      </c>
      <c r="C253" s="144">
        <v>712</v>
      </c>
      <c r="D253" s="145">
        <f t="shared" si="13"/>
        <v>64.7272727272727</v>
      </c>
      <c r="E253" s="148">
        <v>-0.316042267050913</v>
      </c>
      <c r="F253" s="74">
        <v>1041</v>
      </c>
      <c r="G253" s="134">
        <f t="shared" si="9"/>
        <v>-0.316042267050913</v>
      </c>
    </row>
    <row r="254" ht="24" customHeight="1" spans="1:7">
      <c r="A254" s="150" t="s">
        <v>300</v>
      </c>
      <c r="B254" s="144"/>
      <c r="C254" s="144">
        <v>155</v>
      </c>
      <c r="D254" s="145"/>
      <c r="E254" s="148">
        <v>1.71929824561403</v>
      </c>
      <c r="F254" s="74">
        <v>57.0000000000001</v>
      </c>
      <c r="G254" s="134">
        <f t="shared" si="9"/>
        <v>1.71929824561403</v>
      </c>
    </row>
    <row r="255" ht="24" customHeight="1" spans="1:7">
      <c r="A255" s="150" t="s">
        <v>301</v>
      </c>
      <c r="B255" s="144"/>
      <c r="C255" s="144">
        <v>546</v>
      </c>
      <c r="D255" s="145"/>
      <c r="E255" s="148">
        <v>0.27570093457944</v>
      </c>
      <c r="F255" s="74">
        <v>428</v>
      </c>
      <c r="G255" s="134">
        <f t="shared" si="9"/>
        <v>0.275700934579439</v>
      </c>
    </row>
    <row r="256" ht="24" customHeight="1" spans="1:7">
      <c r="A256" s="150" t="s">
        <v>302</v>
      </c>
      <c r="B256" s="144">
        <v>11</v>
      </c>
      <c r="C256" s="144">
        <v>11</v>
      </c>
      <c r="D256" s="145">
        <f t="shared" si="13"/>
        <v>1</v>
      </c>
      <c r="E256" s="148">
        <v>-0.98021582733813</v>
      </c>
      <c r="F256" s="74">
        <v>556</v>
      </c>
      <c r="G256" s="134">
        <f t="shared" si="9"/>
        <v>-0.98021582733813</v>
      </c>
    </row>
    <row r="257" ht="24" customHeight="1" spans="1:7">
      <c r="A257" s="147" t="s">
        <v>303</v>
      </c>
      <c r="B257" s="144">
        <v>130</v>
      </c>
      <c r="C257" s="144">
        <v>130</v>
      </c>
      <c r="D257" s="145">
        <f t="shared" si="13"/>
        <v>1</v>
      </c>
      <c r="E257" s="148"/>
      <c r="F257" s="74" t="e">
        <v>#DIV/0!</v>
      </c>
      <c r="G257" s="134" t="e">
        <f t="shared" si="9"/>
        <v>#DIV/0!</v>
      </c>
    </row>
    <row r="258" ht="24" customHeight="1" spans="1:7">
      <c r="A258" s="150" t="s">
        <v>304</v>
      </c>
      <c r="B258" s="144">
        <v>130</v>
      </c>
      <c r="C258" s="144">
        <v>130</v>
      </c>
      <c r="D258" s="145">
        <f t="shared" si="13"/>
        <v>1</v>
      </c>
      <c r="E258" s="148"/>
      <c r="F258" s="74" t="e">
        <v>#DIV/0!</v>
      </c>
      <c r="G258" s="134" t="e">
        <f t="shared" si="9"/>
        <v>#DIV/0!</v>
      </c>
    </row>
    <row r="259" ht="24" customHeight="1" spans="1:7">
      <c r="A259" s="147" t="s">
        <v>305</v>
      </c>
      <c r="B259" s="144">
        <v>23</v>
      </c>
      <c r="C259" s="144">
        <v>23</v>
      </c>
      <c r="D259" s="145">
        <f t="shared" si="13"/>
        <v>1</v>
      </c>
      <c r="E259" s="148"/>
      <c r="F259" s="74" t="e">
        <v>#DIV/0!</v>
      </c>
      <c r="G259" s="134" t="e">
        <f t="shared" si="9"/>
        <v>#DIV/0!</v>
      </c>
    </row>
    <row r="260" ht="24" customHeight="1" spans="1:7">
      <c r="A260" s="150" t="s">
        <v>305</v>
      </c>
      <c r="B260" s="144">
        <v>23</v>
      </c>
      <c r="C260" s="144">
        <v>23</v>
      </c>
      <c r="D260" s="145">
        <f t="shared" si="13"/>
        <v>1</v>
      </c>
      <c r="E260" s="148"/>
      <c r="F260" s="74" t="e">
        <v>#DIV/0!</v>
      </c>
      <c r="G260" s="134" t="e">
        <f t="shared" si="9"/>
        <v>#DIV/0!</v>
      </c>
    </row>
    <row r="261" ht="24" customHeight="1" spans="1:7">
      <c r="A261" s="143" t="s">
        <v>306</v>
      </c>
      <c r="B261" s="144">
        <v>36456</v>
      </c>
      <c r="C261" s="144">
        <v>25504</v>
      </c>
      <c r="D261" s="145">
        <f t="shared" si="13"/>
        <v>0.699583059030064</v>
      </c>
      <c r="E261" s="148">
        <v>0.00528182893180994</v>
      </c>
      <c r="F261" s="74">
        <v>25370</v>
      </c>
      <c r="G261" s="134">
        <f t="shared" si="9"/>
        <v>0.00528182893180922</v>
      </c>
    </row>
    <row r="262" ht="24" customHeight="1" spans="1:7">
      <c r="A262" s="147" t="s">
        <v>307</v>
      </c>
      <c r="B262" s="144">
        <v>2280</v>
      </c>
      <c r="C262" s="144">
        <v>2268</v>
      </c>
      <c r="D262" s="145">
        <f t="shared" si="13"/>
        <v>0.994736842105263</v>
      </c>
      <c r="E262" s="148">
        <v>-0.121951219512195</v>
      </c>
      <c r="F262" s="74">
        <v>2583</v>
      </c>
      <c r="G262" s="134">
        <f t="shared" ref="G262:G325" si="14">(C262-F262)/F262</f>
        <v>-0.121951219512195</v>
      </c>
    </row>
    <row r="263" ht="24" customHeight="1" spans="1:7">
      <c r="A263" s="150" t="s">
        <v>96</v>
      </c>
      <c r="B263" s="144">
        <v>1584</v>
      </c>
      <c r="C263" s="144">
        <v>1584</v>
      </c>
      <c r="D263" s="145">
        <f t="shared" si="13"/>
        <v>1</v>
      </c>
      <c r="E263" s="148">
        <v>0.26618705035971</v>
      </c>
      <c r="F263" s="74">
        <v>1251</v>
      </c>
      <c r="G263" s="134">
        <f t="shared" si="14"/>
        <v>0.266187050359712</v>
      </c>
    </row>
    <row r="264" ht="24" customHeight="1" spans="1:7">
      <c r="A264" s="150" t="s">
        <v>308</v>
      </c>
      <c r="B264" s="144">
        <v>696</v>
      </c>
      <c r="C264" s="144">
        <v>684</v>
      </c>
      <c r="D264" s="145">
        <f t="shared" si="13"/>
        <v>0.982758620689655</v>
      </c>
      <c r="E264" s="148">
        <v>-0.486486486486487</v>
      </c>
      <c r="F264" s="74">
        <v>1332</v>
      </c>
      <c r="G264" s="134">
        <f t="shared" si="14"/>
        <v>-0.486486486486487</v>
      </c>
    </row>
    <row r="265" ht="24" customHeight="1" spans="1:7">
      <c r="A265" s="147" t="s">
        <v>309</v>
      </c>
      <c r="B265" s="144">
        <v>14615</v>
      </c>
      <c r="C265" s="144">
        <v>14615</v>
      </c>
      <c r="D265" s="145">
        <f t="shared" si="13"/>
        <v>1</v>
      </c>
      <c r="E265" s="148">
        <v>-0.193521686348085</v>
      </c>
      <c r="F265" s="74">
        <v>18122</v>
      </c>
      <c r="G265" s="134">
        <f t="shared" si="14"/>
        <v>-0.193521686348085</v>
      </c>
    </row>
    <row r="266" ht="24" customHeight="1" spans="1:7">
      <c r="A266" s="150" t="s">
        <v>310</v>
      </c>
      <c r="B266" s="144">
        <v>14615</v>
      </c>
      <c r="C266" s="144">
        <v>14615</v>
      </c>
      <c r="D266" s="145">
        <f t="shared" si="13"/>
        <v>1</v>
      </c>
      <c r="E266" s="148">
        <v>-0.186790563098153</v>
      </c>
      <c r="F266" s="74">
        <v>17972</v>
      </c>
      <c r="G266" s="134">
        <f t="shared" si="14"/>
        <v>-0.186790563098153</v>
      </c>
    </row>
    <row r="267" ht="24" customHeight="1" spans="1:7">
      <c r="A267" s="147" t="s">
        <v>311</v>
      </c>
      <c r="B267" s="144">
        <v>6648</v>
      </c>
      <c r="C267" s="144">
        <v>6648</v>
      </c>
      <c r="D267" s="145">
        <f t="shared" si="13"/>
        <v>1</v>
      </c>
      <c r="E267" s="148">
        <v>0.80113790300732</v>
      </c>
      <c r="F267" s="74">
        <v>3690.99999999999</v>
      </c>
      <c r="G267" s="134">
        <f t="shared" si="14"/>
        <v>0.80113790300732</v>
      </c>
    </row>
    <row r="268" ht="24" customHeight="1" spans="1:7">
      <c r="A268" s="150" t="s">
        <v>311</v>
      </c>
      <c r="B268" s="144">
        <v>6648</v>
      </c>
      <c r="C268" s="144">
        <v>6648</v>
      </c>
      <c r="D268" s="145">
        <f t="shared" si="13"/>
        <v>1</v>
      </c>
      <c r="E268" s="148">
        <v>0.80113790300732</v>
      </c>
      <c r="F268" s="74">
        <v>3690.99999999999</v>
      </c>
      <c r="G268" s="134">
        <f t="shared" si="14"/>
        <v>0.80113790300732</v>
      </c>
    </row>
    <row r="269" ht="24" customHeight="1" spans="1:7">
      <c r="A269" s="147" t="s">
        <v>312</v>
      </c>
      <c r="B269" s="144">
        <v>12913</v>
      </c>
      <c r="C269" s="144">
        <v>1973</v>
      </c>
      <c r="D269" s="145">
        <f t="shared" si="13"/>
        <v>0.152791760241617</v>
      </c>
      <c r="E269" s="148">
        <v>1.09004237288136</v>
      </c>
      <c r="F269" s="74">
        <v>943.999999999998</v>
      </c>
      <c r="G269" s="134">
        <f t="shared" si="14"/>
        <v>1.09004237288136</v>
      </c>
    </row>
    <row r="270" ht="24" customHeight="1" spans="1:7">
      <c r="A270" s="150" t="s">
        <v>312</v>
      </c>
      <c r="B270" s="144">
        <v>12913</v>
      </c>
      <c r="C270" s="144">
        <v>1973</v>
      </c>
      <c r="D270" s="145">
        <f t="shared" si="13"/>
        <v>0.152791760241617</v>
      </c>
      <c r="E270" s="148">
        <v>1.09004237288136</v>
      </c>
      <c r="F270" s="74">
        <v>943.999999999998</v>
      </c>
      <c r="G270" s="134">
        <f t="shared" si="14"/>
        <v>1.09004237288136</v>
      </c>
    </row>
    <row r="271" ht="24" customHeight="1" spans="1:7">
      <c r="A271" s="143" t="s">
        <v>313</v>
      </c>
      <c r="B271" s="144">
        <v>39466</v>
      </c>
      <c r="C271" s="144">
        <v>54284</v>
      </c>
      <c r="D271" s="145">
        <f t="shared" si="13"/>
        <v>1.37546242335175</v>
      </c>
      <c r="E271" s="148">
        <v>0.19470915773489</v>
      </c>
      <c r="F271" s="74">
        <v>45436.9999999998</v>
      </c>
      <c r="G271" s="134">
        <f t="shared" si="14"/>
        <v>0.194709157734891</v>
      </c>
    </row>
    <row r="272" ht="24" customHeight="1" spans="1:7">
      <c r="A272" s="147" t="s">
        <v>314</v>
      </c>
      <c r="B272" s="144">
        <v>19063</v>
      </c>
      <c r="C272" s="144">
        <v>33184</v>
      </c>
      <c r="D272" s="145">
        <f t="shared" si="13"/>
        <v>1.74075434086975</v>
      </c>
      <c r="E272" s="148">
        <v>5.61167563259613</v>
      </c>
      <c r="F272" s="74">
        <v>5019</v>
      </c>
      <c r="G272" s="134">
        <f t="shared" si="14"/>
        <v>5.61167563259613</v>
      </c>
    </row>
    <row r="273" ht="24" customHeight="1" spans="1:7">
      <c r="A273" s="150" t="s">
        <v>96</v>
      </c>
      <c r="B273" s="144">
        <v>10696</v>
      </c>
      <c r="C273" s="144">
        <v>10696</v>
      </c>
      <c r="D273" s="145">
        <f t="shared" si="13"/>
        <v>1</v>
      </c>
      <c r="E273" s="148">
        <v>6.79024034959942</v>
      </c>
      <c r="F273" s="74">
        <v>1373</v>
      </c>
      <c r="G273" s="134">
        <f t="shared" si="14"/>
        <v>6.79024034959942</v>
      </c>
    </row>
    <row r="274" ht="24" customHeight="1" spans="1:7">
      <c r="A274" s="150" t="s">
        <v>108</v>
      </c>
      <c r="B274" s="144">
        <v>791</v>
      </c>
      <c r="C274" s="144">
        <v>791</v>
      </c>
      <c r="D274" s="145">
        <f t="shared" si="13"/>
        <v>1</v>
      </c>
      <c r="E274" s="148">
        <v>-0.615272373540856</v>
      </c>
      <c r="F274" s="74">
        <v>2056</v>
      </c>
      <c r="G274" s="134">
        <f t="shared" si="14"/>
        <v>-0.615272373540856</v>
      </c>
    </row>
    <row r="275" ht="24" customHeight="1" spans="1:7">
      <c r="A275" s="150" t="s">
        <v>315</v>
      </c>
      <c r="B275" s="144">
        <v>35</v>
      </c>
      <c r="C275" s="144">
        <v>28</v>
      </c>
      <c r="D275" s="145">
        <f t="shared" si="13"/>
        <v>0.8</v>
      </c>
      <c r="E275" s="148"/>
      <c r="F275" s="74" t="e">
        <v>#DIV/0!</v>
      </c>
      <c r="G275" s="134" t="e">
        <f t="shared" si="14"/>
        <v>#DIV/0!</v>
      </c>
    </row>
    <row r="276" ht="24" customHeight="1" spans="1:7">
      <c r="A276" s="150" t="s">
        <v>316</v>
      </c>
      <c r="B276" s="144">
        <v>15</v>
      </c>
      <c r="C276" s="144">
        <v>8</v>
      </c>
      <c r="D276" s="145">
        <f t="shared" si="13"/>
        <v>0.533333333333333</v>
      </c>
      <c r="E276" s="148"/>
      <c r="F276" s="74" t="e">
        <v>#DIV/0!</v>
      </c>
      <c r="G276" s="134" t="e">
        <f t="shared" si="14"/>
        <v>#DIV/0!</v>
      </c>
    </row>
    <row r="277" ht="24" customHeight="1" spans="1:7">
      <c r="A277" s="150" t="s">
        <v>317</v>
      </c>
      <c r="B277" s="144">
        <v>7</v>
      </c>
      <c r="C277" s="144">
        <v>7</v>
      </c>
      <c r="D277" s="145">
        <f t="shared" si="13"/>
        <v>1</v>
      </c>
      <c r="E277" s="148">
        <v>0</v>
      </c>
      <c r="F277" s="74">
        <v>7</v>
      </c>
      <c r="G277" s="134">
        <f t="shared" si="14"/>
        <v>0</v>
      </c>
    </row>
    <row r="278" ht="24" customHeight="1" spans="1:7">
      <c r="A278" s="150" t="s">
        <v>318</v>
      </c>
      <c r="B278" s="144">
        <v>3</v>
      </c>
      <c r="C278" s="144">
        <v>3</v>
      </c>
      <c r="D278" s="145">
        <f t="shared" si="13"/>
        <v>1</v>
      </c>
      <c r="E278" s="148"/>
      <c r="F278" s="74" t="e">
        <v>#DIV/0!</v>
      </c>
      <c r="G278" s="134" t="e">
        <f t="shared" si="14"/>
        <v>#DIV/0!</v>
      </c>
    </row>
    <row r="279" ht="24" customHeight="1" spans="1:7">
      <c r="A279" s="150" t="s">
        <v>319</v>
      </c>
      <c r="B279" s="144">
        <v>22</v>
      </c>
      <c r="C279" s="144">
        <v>32</v>
      </c>
      <c r="D279" s="145">
        <f t="shared" si="13"/>
        <v>1.45454545454545</v>
      </c>
      <c r="E279" s="148">
        <v>1.66666666666667</v>
      </c>
      <c r="F279" s="74">
        <v>12</v>
      </c>
      <c r="G279" s="134">
        <f t="shared" si="14"/>
        <v>1.66666666666667</v>
      </c>
    </row>
    <row r="280" ht="24" customHeight="1" spans="1:7">
      <c r="A280" s="150" t="s">
        <v>320</v>
      </c>
      <c r="B280" s="144">
        <v>78</v>
      </c>
      <c r="C280" s="144">
        <v>12864</v>
      </c>
      <c r="D280" s="145">
        <f t="shared" si="13"/>
        <v>164.923076923077</v>
      </c>
      <c r="E280" s="148"/>
      <c r="F280" s="74" t="e">
        <v>#DIV/0!</v>
      </c>
      <c r="G280" s="134" t="e">
        <f t="shared" si="14"/>
        <v>#DIV/0!</v>
      </c>
    </row>
    <row r="281" ht="24" customHeight="1" spans="1:7">
      <c r="A281" s="150" t="s">
        <v>321</v>
      </c>
      <c r="B281" s="144"/>
      <c r="C281" s="144">
        <v>43</v>
      </c>
      <c r="D281" s="145"/>
      <c r="E281" s="148">
        <v>2.07142857142857</v>
      </c>
      <c r="F281" s="74">
        <v>14</v>
      </c>
      <c r="G281" s="134">
        <f t="shared" si="14"/>
        <v>2.07142857142857</v>
      </c>
    </row>
    <row r="282" ht="24" customHeight="1" spans="1:7">
      <c r="A282" s="150" t="s">
        <v>322</v>
      </c>
      <c r="B282" s="144">
        <v>7416</v>
      </c>
      <c r="C282" s="144">
        <v>8712</v>
      </c>
      <c r="D282" s="145">
        <f t="shared" ref="D282:D294" si="15">C282/B282</f>
        <v>1.1747572815534</v>
      </c>
      <c r="E282" s="148">
        <v>8.25823591923486</v>
      </c>
      <c r="F282" s="74">
        <v>941</v>
      </c>
      <c r="G282" s="134">
        <f t="shared" si="14"/>
        <v>8.25823591923486</v>
      </c>
    </row>
    <row r="283" ht="24" customHeight="1" spans="1:7">
      <c r="A283" s="147" t="s">
        <v>323</v>
      </c>
      <c r="B283" s="144">
        <v>3746</v>
      </c>
      <c r="C283" s="144">
        <v>3092</v>
      </c>
      <c r="D283" s="145">
        <f t="shared" si="15"/>
        <v>0.825413774693006</v>
      </c>
      <c r="E283" s="148">
        <v>0.12764405543399</v>
      </c>
      <c r="F283" s="74">
        <v>2742</v>
      </c>
      <c r="G283" s="134">
        <f t="shared" si="14"/>
        <v>0.12764405543399</v>
      </c>
    </row>
    <row r="284" ht="24" customHeight="1" spans="1:7">
      <c r="A284" s="150" t="s">
        <v>324</v>
      </c>
      <c r="B284" s="144">
        <v>29</v>
      </c>
      <c r="C284" s="144">
        <v>29</v>
      </c>
      <c r="D284" s="145">
        <f t="shared" si="15"/>
        <v>1</v>
      </c>
      <c r="E284" s="148">
        <v>-0.904605263157895</v>
      </c>
      <c r="F284" s="74">
        <v>304</v>
      </c>
      <c r="G284" s="134">
        <f t="shared" si="14"/>
        <v>-0.904605263157895</v>
      </c>
    </row>
    <row r="285" ht="24" customHeight="1" spans="1:7">
      <c r="A285" s="150" t="s">
        <v>325</v>
      </c>
      <c r="B285" s="144">
        <v>2812</v>
      </c>
      <c r="C285" s="144">
        <v>1869</v>
      </c>
      <c r="D285" s="145">
        <f t="shared" si="15"/>
        <v>0.664651493598862</v>
      </c>
      <c r="E285" s="148">
        <v>0.06435079726651</v>
      </c>
      <c r="F285" s="74">
        <v>1756.00000000001</v>
      </c>
      <c r="G285" s="134">
        <f t="shared" si="14"/>
        <v>0.0643507972665087</v>
      </c>
    </row>
    <row r="286" ht="24" customHeight="1" spans="1:7">
      <c r="A286" s="150" t="s">
        <v>326</v>
      </c>
      <c r="B286" s="144">
        <v>6</v>
      </c>
      <c r="C286" s="144">
        <v>6</v>
      </c>
      <c r="D286" s="145">
        <f t="shared" si="15"/>
        <v>1</v>
      </c>
      <c r="E286" s="148"/>
      <c r="F286" s="74" t="e">
        <v>#DIV/0!</v>
      </c>
      <c r="G286" s="134" t="e">
        <f t="shared" si="14"/>
        <v>#DIV/0!</v>
      </c>
    </row>
    <row r="287" ht="24" customHeight="1" spans="1:7">
      <c r="A287" s="150" t="s">
        <v>327</v>
      </c>
      <c r="B287" s="144">
        <v>93</v>
      </c>
      <c r="C287" s="144">
        <v>747</v>
      </c>
      <c r="D287" s="145">
        <f t="shared" si="15"/>
        <v>8.03225806451613</v>
      </c>
      <c r="E287" s="148">
        <v>0.66741071428571</v>
      </c>
      <c r="F287" s="74">
        <v>448.000000000001</v>
      </c>
      <c r="G287" s="134">
        <f t="shared" si="14"/>
        <v>0.667410714285711</v>
      </c>
    </row>
    <row r="288" ht="24" customHeight="1" spans="1:7">
      <c r="A288" s="150" t="s">
        <v>328</v>
      </c>
      <c r="B288" s="144">
        <v>509</v>
      </c>
      <c r="C288" s="144">
        <v>223</v>
      </c>
      <c r="D288" s="145">
        <f t="shared" si="15"/>
        <v>0.43811394891945</v>
      </c>
      <c r="E288" s="148">
        <v>17.5833333333333</v>
      </c>
      <c r="F288" s="74">
        <v>12</v>
      </c>
      <c r="G288" s="134">
        <f t="shared" si="14"/>
        <v>17.5833333333333</v>
      </c>
    </row>
    <row r="289" ht="24" customHeight="1" spans="1:7">
      <c r="A289" s="150" t="s">
        <v>329</v>
      </c>
      <c r="B289" s="144">
        <v>297</v>
      </c>
      <c r="C289" s="144">
        <v>218</v>
      </c>
      <c r="D289" s="145">
        <f t="shared" si="15"/>
        <v>0.734006734006734</v>
      </c>
      <c r="E289" s="148">
        <v>0.26744186046512</v>
      </c>
      <c r="F289" s="74">
        <v>171.999999999999</v>
      </c>
      <c r="G289" s="134">
        <f t="shared" si="14"/>
        <v>0.267441860465124</v>
      </c>
    </row>
    <row r="290" ht="24" customHeight="1" spans="1:7">
      <c r="A290" s="147" t="s">
        <v>330</v>
      </c>
      <c r="B290" s="144">
        <v>2348</v>
      </c>
      <c r="C290" s="144">
        <v>2092</v>
      </c>
      <c r="D290" s="145">
        <f t="shared" si="15"/>
        <v>0.890971039182283</v>
      </c>
      <c r="E290" s="148">
        <v>0.09528795811518</v>
      </c>
      <c r="F290" s="74">
        <v>1910.00000000001</v>
      </c>
      <c r="G290" s="134">
        <f t="shared" si="14"/>
        <v>0.0952879581151775</v>
      </c>
    </row>
    <row r="291" ht="24" customHeight="1" spans="1:7">
      <c r="A291" s="150" t="s">
        <v>331</v>
      </c>
      <c r="B291" s="144">
        <v>925</v>
      </c>
      <c r="C291" s="144">
        <v>827</v>
      </c>
      <c r="D291" s="145">
        <f t="shared" si="15"/>
        <v>0.894054054054054</v>
      </c>
      <c r="E291" s="148">
        <v>1.13695090439276</v>
      </c>
      <c r="F291" s="74">
        <v>387.000000000001</v>
      </c>
      <c r="G291" s="134">
        <f t="shared" si="14"/>
        <v>1.13695090439276</v>
      </c>
    </row>
    <row r="292" ht="24" customHeight="1" spans="1:7">
      <c r="A292" s="150" t="s">
        <v>332</v>
      </c>
      <c r="B292" s="144">
        <v>70</v>
      </c>
      <c r="C292" s="144">
        <v>71</v>
      </c>
      <c r="D292" s="145">
        <f t="shared" si="15"/>
        <v>1.01428571428571</v>
      </c>
      <c r="E292" s="148">
        <v>-0.696581196581197</v>
      </c>
      <c r="F292" s="74">
        <v>234</v>
      </c>
      <c r="G292" s="134">
        <f t="shared" si="14"/>
        <v>-0.696581196581197</v>
      </c>
    </row>
    <row r="293" ht="24" customHeight="1" spans="1:7">
      <c r="A293" s="150" t="s">
        <v>333</v>
      </c>
      <c r="B293" s="144">
        <v>75</v>
      </c>
      <c r="C293" s="144">
        <v>75</v>
      </c>
      <c r="D293" s="145">
        <f t="shared" si="15"/>
        <v>1</v>
      </c>
      <c r="E293" s="148">
        <v>1.14285714285714</v>
      </c>
      <c r="F293" s="74">
        <v>35</v>
      </c>
      <c r="G293" s="134">
        <f t="shared" si="14"/>
        <v>1.14285714285714</v>
      </c>
    </row>
    <row r="294" ht="24" customHeight="1" spans="1:7">
      <c r="A294" s="150" t="s">
        <v>334</v>
      </c>
      <c r="B294" s="144">
        <v>363</v>
      </c>
      <c r="C294" s="144">
        <v>296</v>
      </c>
      <c r="D294" s="145">
        <f t="shared" si="15"/>
        <v>0.815426997245179</v>
      </c>
      <c r="E294" s="148">
        <v>1.27692307692308</v>
      </c>
      <c r="F294" s="74">
        <v>130</v>
      </c>
      <c r="G294" s="134">
        <f t="shared" si="14"/>
        <v>1.27692307692308</v>
      </c>
    </row>
    <row r="295" ht="24" customHeight="1" spans="1:7">
      <c r="A295" s="150" t="s">
        <v>335</v>
      </c>
      <c r="B295" s="144"/>
      <c r="C295" s="144">
        <v>28</v>
      </c>
      <c r="D295" s="145"/>
      <c r="E295" s="148">
        <v>1.15384615384615</v>
      </c>
      <c r="F295" s="74">
        <v>13</v>
      </c>
      <c r="G295" s="134">
        <f t="shared" si="14"/>
        <v>1.15384615384615</v>
      </c>
    </row>
    <row r="296" ht="24" customHeight="1" spans="1:7">
      <c r="A296" s="150" t="s">
        <v>336</v>
      </c>
      <c r="B296" s="144"/>
      <c r="C296" s="144">
        <v>40</v>
      </c>
      <c r="D296" s="145"/>
      <c r="E296" s="148">
        <v>0.6</v>
      </c>
      <c r="F296" s="74">
        <v>25</v>
      </c>
      <c r="G296" s="134">
        <f t="shared" si="14"/>
        <v>0.6</v>
      </c>
    </row>
    <row r="297" ht="24" customHeight="1" spans="1:7">
      <c r="A297" s="150" t="s">
        <v>337</v>
      </c>
      <c r="B297" s="144">
        <v>915</v>
      </c>
      <c r="C297" s="144">
        <v>755</v>
      </c>
      <c r="D297" s="145">
        <f t="shared" ref="D297:D308" si="16">C297/B297</f>
        <v>0.825136612021858</v>
      </c>
      <c r="E297" s="148">
        <v>-0.28436018957346</v>
      </c>
      <c r="F297" s="74">
        <v>1055</v>
      </c>
      <c r="G297" s="134">
        <f t="shared" si="14"/>
        <v>-0.28436018957346</v>
      </c>
    </row>
    <row r="298" ht="24" customHeight="1" spans="1:7">
      <c r="A298" s="147" t="s">
        <v>338</v>
      </c>
      <c r="B298" s="144">
        <v>5958</v>
      </c>
      <c r="C298" s="144">
        <v>4167</v>
      </c>
      <c r="D298" s="145">
        <f t="shared" si="16"/>
        <v>0.699395770392749</v>
      </c>
      <c r="E298" s="148">
        <v>-0.643876591744295</v>
      </c>
      <c r="F298" s="74">
        <v>11701</v>
      </c>
      <c r="G298" s="134">
        <f t="shared" si="14"/>
        <v>-0.643876591744295</v>
      </c>
    </row>
    <row r="299" ht="24" customHeight="1" spans="1:7">
      <c r="A299" s="150" t="s">
        <v>339</v>
      </c>
      <c r="B299" s="144">
        <v>5728</v>
      </c>
      <c r="C299" s="144">
        <v>3713</v>
      </c>
      <c r="D299" s="145">
        <f t="shared" si="16"/>
        <v>0.648219273743017</v>
      </c>
      <c r="E299" s="148">
        <v>0.67933061962913</v>
      </c>
      <c r="F299" s="74">
        <v>2211</v>
      </c>
      <c r="G299" s="134">
        <f t="shared" si="14"/>
        <v>0.679330619629127</v>
      </c>
    </row>
    <row r="300" ht="24" customHeight="1" spans="1:7">
      <c r="A300" s="150" t="s">
        <v>340</v>
      </c>
      <c r="B300" s="144">
        <v>230</v>
      </c>
      <c r="C300" s="144">
        <v>454</v>
      </c>
      <c r="D300" s="145">
        <f t="shared" si="16"/>
        <v>1.97391304347826</v>
      </c>
      <c r="E300" s="148">
        <v>-0.952160168598525</v>
      </c>
      <c r="F300" s="74">
        <v>9490.00000000001</v>
      </c>
      <c r="G300" s="134">
        <f t="shared" si="14"/>
        <v>-0.952160168598525</v>
      </c>
    </row>
    <row r="301" ht="24" customHeight="1" spans="1:7">
      <c r="A301" s="147" t="s">
        <v>341</v>
      </c>
      <c r="B301" s="144">
        <v>3425</v>
      </c>
      <c r="C301" s="144">
        <v>3894</v>
      </c>
      <c r="D301" s="145">
        <f t="shared" si="16"/>
        <v>1.13693430656934</v>
      </c>
      <c r="E301" s="148">
        <v>-0.153478260869565</v>
      </c>
      <c r="F301" s="74">
        <v>4600</v>
      </c>
      <c r="G301" s="134">
        <f t="shared" si="14"/>
        <v>-0.153478260869565</v>
      </c>
    </row>
    <row r="302" ht="24" customHeight="1" spans="1:7">
      <c r="A302" s="150" t="s">
        <v>342</v>
      </c>
      <c r="B302" s="144">
        <v>3190</v>
      </c>
      <c r="C302" s="144">
        <v>3853</v>
      </c>
      <c r="D302" s="145">
        <f t="shared" si="16"/>
        <v>1.20783699059561</v>
      </c>
      <c r="E302" s="148">
        <v>0.15984346779049</v>
      </c>
      <c r="F302" s="74">
        <v>3321.99999999999</v>
      </c>
      <c r="G302" s="134">
        <f t="shared" si="14"/>
        <v>0.159843467790491</v>
      </c>
    </row>
    <row r="303" ht="24" customHeight="1" spans="1:7">
      <c r="A303" s="150" t="s">
        <v>343</v>
      </c>
      <c r="B303" s="144">
        <v>35</v>
      </c>
      <c r="C303" s="144">
        <v>35</v>
      </c>
      <c r="D303" s="145">
        <f t="shared" si="16"/>
        <v>1</v>
      </c>
      <c r="E303" s="148">
        <v>-0.3</v>
      </c>
      <c r="F303" s="74">
        <v>50</v>
      </c>
      <c r="G303" s="134">
        <f t="shared" si="14"/>
        <v>-0.3</v>
      </c>
    </row>
    <row r="304" ht="24" customHeight="1" spans="1:7">
      <c r="A304" s="150" t="s">
        <v>344</v>
      </c>
      <c r="B304" s="144">
        <v>200</v>
      </c>
      <c r="C304" s="144">
        <v>6</v>
      </c>
      <c r="D304" s="145">
        <f t="shared" si="16"/>
        <v>0.03</v>
      </c>
      <c r="E304" s="148">
        <v>-0.98886827458256</v>
      </c>
      <c r="F304" s="74">
        <v>539</v>
      </c>
      <c r="G304" s="134">
        <f t="shared" si="14"/>
        <v>-0.98886827458256</v>
      </c>
    </row>
    <row r="305" ht="24" customHeight="1" spans="1:7">
      <c r="A305" s="147" t="s">
        <v>345</v>
      </c>
      <c r="B305" s="144">
        <v>17</v>
      </c>
      <c r="C305" s="144">
        <v>512</v>
      </c>
      <c r="D305" s="145">
        <f t="shared" si="16"/>
        <v>30.1176470588235</v>
      </c>
      <c r="E305" s="148">
        <v>0.0385395537525399</v>
      </c>
      <c r="F305" s="74">
        <v>492.999999999998</v>
      </c>
      <c r="G305" s="134">
        <f t="shared" si="14"/>
        <v>0.0385395537525397</v>
      </c>
    </row>
    <row r="306" ht="24" customHeight="1" spans="1:7">
      <c r="A306" s="150" t="s">
        <v>346</v>
      </c>
      <c r="B306" s="144">
        <v>17</v>
      </c>
      <c r="C306" s="144">
        <v>512</v>
      </c>
      <c r="D306" s="145">
        <f t="shared" si="16"/>
        <v>30.1176470588235</v>
      </c>
      <c r="E306" s="148">
        <v>0.0385395537525399</v>
      </c>
      <c r="F306" s="74">
        <v>492.999999999998</v>
      </c>
      <c r="G306" s="134">
        <f t="shared" si="14"/>
        <v>0.0385395537525397</v>
      </c>
    </row>
    <row r="307" ht="24" customHeight="1" spans="1:7">
      <c r="A307" s="147" t="s">
        <v>347</v>
      </c>
      <c r="B307" s="144">
        <v>4909</v>
      </c>
      <c r="C307" s="144">
        <v>7343</v>
      </c>
      <c r="D307" s="145">
        <f t="shared" si="16"/>
        <v>1.49582399674068</v>
      </c>
      <c r="E307" s="148">
        <v>-0.612955935062197</v>
      </c>
      <c r="F307" s="74">
        <v>18972</v>
      </c>
      <c r="G307" s="134">
        <f t="shared" si="14"/>
        <v>-0.612955935062197</v>
      </c>
    </row>
    <row r="308" ht="24" customHeight="1" spans="1:7">
      <c r="A308" s="150" t="s">
        <v>347</v>
      </c>
      <c r="B308" s="144">
        <v>4909</v>
      </c>
      <c r="C308" s="144">
        <v>7343</v>
      </c>
      <c r="D308" s="145">
        <f t="shared" si="16"/>
        <v>1.49582399674068</v>
      </c>
      <c r="E308" s="148">
        <v>-0.612955935062197</v>
      </c>
      <c r="F308" s="74">
        <v>18972</v>
      </c>
      <c r="G308" s="134">
        <f t="shared" si="14"/>
        <v>-0.612955935062197</v>
      </c>
    </row>
    <row r="309" ht="24" customHeight="1" spans="1:7">
      <c r="A309" s="143" t="s">
        <v>348</v>
      </c>
      <c r="B309" s="144"/>
      <c r="C309" s="144">
        <v>200</v>
      </c>
      <c r="D309" s="145"/>
      <c r="E309" s="148">
        <v>0.19760479041916</v>
      </c>
      <c r="F309" s="74">
        <v>167</v>
      </c>
      <c r="G309" s="134">
        <f t="shared" si="14"/>
        <v>0.197604790419162</v>
      </c>
    </row>
    <row r="310" ht="24" customHeight="1" spans="1:7">
      <c r="A310" s="147" t="s">
        <v>349</v>
      </c>
      <c r="B310" s="144"/>
      <c r="C310" s="144">
        <v>200</v>
      </c>
      <c r="D310" s="145"/>
      <c r="E310" s="148"/>
      <c r="F310" s="74" t="e">
        <v>#DIV/0!</v>
      </c>
      <c r="G310" s="134" t="e">
        <f t="shared" si="14"/>
        <v>#DIV/0!</v>
      </c>
    </row>
    <row r="311" ht="24" customHeight="1" spans="1:7">
      <c r="A311" s="150" t="s">
        <v>350</v>
      </c>
      <c r="B311" s="144"/>
      <c r="C311" s="144">
        <v>200</v>
      </c>
      <c r="D311" s="145"/>
      <c r="E311" s="148"/>
      <c r="F311" s="74" t="e">
        <v>#DIV/0!</v>
      </c>
      <c r="G311" s="134" t="e">
        <f t="shared" si="14"/>
        <v>#DIV/0!</v>
      </c>
    </row>
    <row r="312" ht="24" customHeight="1" spans="1:7">
      <c r="A312" s="143" t="s">
        <v>351</v>
      </c>
      <c r="B312" s="144">
        <v>260</v>
      </c>
      <c r="C312" s="144">
        <v>373</v>
      </c>
      <c r="D312" s="145">
        <f t="shared" ref="D312:D315" si="17">C312/B312</f>
        <v>1.43461538461538</v>
      </c>
      <c r="E312" s="148">
        <v>0.45703125</v>
      </c>
      <c r="F312" s="74">
        <v>256</v>
      </c>
      <c r="G312" s="134">
        <f t="shared" si="14"/>
        <v>0.45703125</v>
      </c>
    </row>
    <row r="313" ht="24" customHeight="1" spans="1:7">
      <c r="A313" s="147" t="s">
        <v>352</v>
      </c>
      <c r="B313" s="144">
        <v>260</v>
      </c>
      <c r="C313" s="144">
        <v>260</v>
      </c>
      <c r="D313" s="145">
        <f t="shared" si="17"/>
        <v>1</v>
      </c>
      <c r="E313" s="148">
        <v>0.1063829787234</v>
      </c>
      <c r="F313" s="74">
        <v>235.000000000001</v>
      </c>
      <c r="G313" s="134">
        <f t="shared" si="14"/>
        <v>0.1063829787234</v>
      </c>
    </row>
    <row r="314" ht="24" customHeight="1" spans="1:7">
      <c r="A314" s="150" t="s">
        <v>96</v>
      </c>
      <c r="B314" s="144">
        <v>243</v>
      </c>
      <c r="C314" s="144">
        <v>243</v>
      </c>
      <c r="D314" s="145">
        <f t="shared" si="17"/>
        <v>1</v>
      </c>
      <c r="E314" s="148">
        <v>0.0896860986547099</v>
      </c>
      <c r="F314" s="74">
        <v>223</v>
      </c>
      <c r="G314" s="134">
        <f t="shared" si="14"/>
        <v>0.0896860986547085</v>
      </c>
    </row>
    <row r="315" ht="24" customHeight="1" spans="1:7">
      <c r="A315" s="150" t="s">
        <v>353</v>
      </c>
      <c r="B315" s="144">
        <v>17</v>
      </c>
      <c r="C315" s="144">
        <v>17</v>
      </c>
      <c r="D315" s="145">
        <f t="shared" si="17"/>
        <v>1</v>
      </c>
      <c r="E315" s="148">
        <v>0.41666666666667</v>
      </c>
      <c r="F315" s="74">
        <v>12</v>
      </c>
      <c r="G315" s="134">
        <f t="shared" si="14"/>
        <v>0.416666666666667</v>
      </c>
    </row>
    <row r="316" ht="24" customHeight="1" spans="1:7">
      <c r="A316" s="147" t="s">
        <v>354</v>
      </c>
      <c r="B316" s="144"/>
      <c r="C316" s="144">
        <v>2</v>
      </c>
      <c r="D316" s="145"/>
      <c r="E316" s="148">
        <v>-0.904761904761905</v>
      </c>
      <c r="F316" s="74">
        <v>21</v>
      </c>
      <c r="G316" s="134">
        <f t="shared" si="14"/>
        <v>-0.904761904761905</v>
      </c>
    </row>
    <row r="317" ht="24" customHeight="1" spans="1:7">
      <c r="A317" s="150" t="s">
        <v>355</v>
      </c>
      <c r="B317" s="144"/>
      <c r="C317" s="144">
        <v>2</v>
      </c>
      <c r="D317" s="145"/>
      <c r="E317" s="148">
        <v>-0.904761904761905</v>
      </c>
      <c r="F317" s="74">
        <v>21</v>
      </c>
      <c r="G317" s="134">
        <f t="shared" si="14"/>
        <v>-0.904761904761905</v>
      </c>
    </row>
    <row r="318" ht="24" customHeight="1" spans="1:7">
      <c r="A318" s="147" t="s">
        <v>356</v>
      </c>
      <c r="B318" s="144"/>
      <c r="C318" s="144">
        <v>111</v>
      </c>
      <c r="D318" s="145"/>
      <c r="E318" s="148"/>
      <c r="F318" s="74" t="e">
        <v>#DIV/0!</v>
      </c>
      <c r="G318" s="134" t="e">
        <f t="shared" si="14"/>
        <v>#DIV/0!</v>
      </c>
    </row>
    <row r="319" ht="24" customHeight="1" spans="1:7">
      <c r="A319" s="150" t="s">
        <v>356</v>
      </c>
      <c r="B319" s="144"/>
      <c r="C319" s="144">
        <v>111</v>
      </c>
      <c r="D319" s="145"/>
      <c r="E319" s="148"/>
      <c r="F319" s="74" t="e">
        <v>#DIV/0!</v>
      </c>
      <c r="G319" s="134" t="e">
        <f t="shared" si="14"/>
        <v>#DIV/0!</v>
      </c>
    </row>
    <row r="320" ht="24" customHeight="1" spans="1:7">
      <c r="A320" s="143" t="s">
        <v>357</v>
      </c>
      <c r="B320" s="144">
        <v>139</v>
      </c>
      <c r="C320" s="144">
        <v>503</v>
      </c>
      <c r="D320" s="145">
        <f t="shared" ref="D320:D323" si="18">C320/B320</f>
        <v>3.61870503597122</v>
      </c>
      <c r="E320" s="148">
        <v>-0.066790352504638</v>
      </c>
      <c r="F320" s="74">
        <v>539</v>
      </c>
      <c r="G320" s="134">
        <f t="shared" si="14"/>
        <v>-0.0667903525046382</v>
      </c>
    </row>
    <row r="321" ht="24" customHeight="1" spans="1:7">
      <c r="A321" s="147" t="s">
        <v>358</v>
      </c>
      <c r="B321" s="144">
        <v>139</v>
      </c>
      <c r="C321" s="144">
        <v>503</v>
      </c>
      <c r="D321" s="145">
        <f t="shared" si="18"/>
        <v>3.61870503597122</v>
      </c>
      <c r="E321" s="148">
        <v>-0.066790352504638</v>
      </c>
      <c r="F321" s="74">
        <v>539</v>
      </c>
      <c r="G321" s="134">
        <f t="shared" si="14"/>
        <v>-0.0667903525046382</v>
      </c>
    </row>
    <row r="322" ht="24" customHeight="1" spans="1:7">
      <c r="A322" s="150" t="s">
        <v>96</v>
      </c>
      <c r="B322" s="144">
        <v>79</v>
      </c>
      <c r="C322" s="144">
        <v>79</v>
      </c>
      <c r="D322" s="145">
        <f t="shared" si="18"/>
        <v>1</v>
      </c>
      <c r="E322" s="148">
        <v>-0.811004784688995</v>
      </c>
      <c r="F322" s="74">
        <v>418</v>
      </c>
      <c r="G322" s="134">
        <f t="shared" si="14"/>
        <v>-0.811004784688995</v>
      </c>
    </row>
    <row r="323" ht="24" customHeight="1" spans="1:7">
      <c r="A323" s="150" t="s">
        <v>97</v>
      </c>
      <c r="B323" s="144">
        <v>54</v>
      </c>
      <c r="C323" s="144">
        <v>54</v>
      </c>
      <c r="D323" s="145">
        <f t="shared" si="18"/>
        <v>1</v>
      </c>
      <c r="E323" s="148">
        <v>3.90909090909091</v>
      </c>
      <c r="F323" s="74">
        <v>11</v>
      </c>
      <c r="G323" s="134">
        <f t="shared" si="14"/>
        <v>3.90909090909091</v>
      </c>
    </row>
    <row r="324" ht="24" customHeight="1" spans="1:7">
      <c r="A324" s="150" t="s">
        <v>359</v>
      </c>
      <c r="B324" s="144"/>
      <c r="C324" s="144">
        <v>364</v>
      </c>
      <c r="D324" s="145"/>
      <c r="E324" s="148">
        <v>4.87096774193548</v>
      </c>
      <c r="F324" s="74">
        <v>62</v>
      </c>
      <c r="G324" s="134">
        <f t="shared" si="14"/>
        <v>4.87096774193548</v>
      </c>
    </row>
    <row r="325" ht="24" customHeight="1" spans="1:7">
      <c r="A325" s="150" t="s">
        <v>360</v>
      </c>
      <c r="B325" s="144">
        <v>6</v>
      </c>
      <c r="C325" s="144">
        <v>6</v>
      </c>
      <c r="D325" s="145">
        <f t="shared" ref="D325:D362" si="19">C325/B325</f>
        <v>1</v>
      </c>
      <c r="E325" s="148">
        <v>-0.875</v>
      </c>
      <c r="F325" s="74">
        <v>48</v>
      </c>
      <c r="G325" s="134">
        <f t="shared" si="14"/>
        <v>-0.875</v>
      </c>
    </row>
    <row r="326" ht="24" customHeight="1" spans="1:7">
      <c r="A326" s="143" t="s">
        <v>361</v>
      </c>
      <c r="B326" s="144">
        <v>465</v>
      </c>
      <c r="C326" s="144">
        <v>747</v>
      </c>
      <c r="D326" s="145">
        <f t="shared" si="19"/>
        <v>1.60645161290323</v>
      </c>
      <c r="E326" s="148">
        <v>-0.537747524752475</v>
      </c>
      <c r="F326" s="74">
        <v>1616</v>
      </c>
      <c r="G326" s="134">
        <f t="shared" ref="G326:G363" si="20">(C326-F326)/F326</f>
        <v>-0.537747524752475</v>
      </c>
    </row>
    <row r="327" ht="24" customHeight="1" spans="1:7">
      <c r="A327" s="147" t="s">
        <v>362</v>
      </c>
      <c r="B327" s="144">
        <v>465</v>
      </c>
      <c r="C327" s="144">
        <v>747</v>
      </c>
      <c r="D327" s="145">
        <f t="shared" si="19"/>
        <v>1.60645161290323</v>
      </c>
      <c r="E327" s="148">
        <v>-0.537747524752475</v>
      </c>
      <c r="F327" s="74">
        <v>1616</v>
      </c>
      <c r="G327" s="134">
        <f t="shared" si="20"/>
        <v>-0.537747524752475</v>
      </c>
    </row>
    <row r="328" ht="24" customHeight="1" spans="1:7">
      <c r="A328" s="150" t="s">
        <v>363</v>
      </c>
      <c r="B328" s="144">
        <v>5</v>
      </c>
      <c r="C328" s="144">
        <v>5</v>
      </c>
      <c r="D328" s="145">
        <f t="shared" si="19"/>
        <v>1</v>
      </c>
      <c r="E328" s="148"/>
      <c r="F328" s="74" t="e">
        <v>#DIV/0!</v>
      </c>
      <c r="G328" s="134" t="e">
        <f t="shared" si="20"/>
        <v>#DIV/0!</v>
      </c>
    </row>
    <row r="329" ht="24" customHeight="1" spans="1:7">
      <c r="A329" s="150" t="s">
        <v>364</v>
      </c>
      <c r="B329" s="144">
        <v>68</v>
      </c>
      <c r="C329" s="144">
        <v>78</v>
      </c>
      <c r="D329" s="145">
        <f t="shared" si="19"/>
        <v>1.14705882352941</v>
      </c>
      <c r="E329" s="148">
        <v>0.21875</v>
      </c>
      <c r="F329" s="74">
        <v>64</v>
      </c>
      <c r="G329" s="134">
        <f t="shared" si="20"/>
        <v>0.21875</v>
      </c>
    </row>
    <row r="330" ht="24" customHeight="1" spans="1:7">
      <c r="A330" s="150" t="s">
        <v>365</v>
      </c>
      <c r="B330" s="144">
        <v>392</v>
      </c>
      <c r="C330" s="144">
        <v>664</v>
      </c>
      <c r="D330" s="145">
        <f t="shared" si="19"/>
        <v>1.69387755102041</v>
      </c>
      <c r="E330" s="148">
        <v>-0.572164948453608</v>
      </c>
      <c r="F330" s="74">
        <v>1552</v>
      </c>
      <c r="G330" s="134">
        <f t="shared" si="20"/>
        <v>-0.572164948453608</v>
      </c>
    </row>
    <row r="331" ht="24" customHeight="1" spans="1:7">
      <c r="A331" s="143" t="s">
        <v>366</v>
      </c>
      <c r="B331" s="144">
        <v>1369</v>
      </c>
      <c r="C331" s="144">
        <v>1369</v>
      </c>
      <c r="D331" s="145">
        <f t="shared" si="19"/>
        <v>1</v>
      </c>
      <c r="E331" s="148">
        <v>-0.597707904789891</v>
      </c>
      <c r="F331" s="74">
        <v>3403</v>
      </c>
      <c r="G331" s="134">
        <f t="shared" si="20"/>
        <v>-0.597707904789891</v>
      </c>
    </row>
    <row r="332" ht="24" customHeight="1" spans="1:7">
      <c r="A332" s="147" t="s">
        <v>367</v>
      </c>
      <c r="B332" s="144">
        <v>1369</v>
      </c>
      <c r="C332" s="144">
        <v>1369</v>
      </c>
      <c r="D332" s="145">
        <f t="shared" si="19"/>
        <v>1</v>
      </c>
      <c r="E332" s="148">
        <v>-0.597707904789891</v>
      </c>
      <c r="F332" s="74">
        <v>3403</v>
      </c>
      <c r="G332" s="134">
        <f t="shared" si="20"/>
        <v>-0.597707904789891</v>
      </c>
    </row>
    <row r="333" ht="24" customHeight="1" spans="1:7">
      <c r="A333" s="150" t="s">
        <v>368</v>
      </c>
      <c r="B333" s="144">
        <v>1369</v>
      </c>
      <c r="C333" s="144">
        <v>1369</v>
      </c>
      <c r="D333" s="145">
        <f t="shared" si="19"/>
        <v>1</v>
      </c>
      <c r="E333" s="148">
        <v>-0.597707904789891</v>
      </c>
      <c r="F333" s="74">
        <v>3403</v>
      </c>
      <c r="G333" s="134">
        <f t="shared" si="20"/>
        <v>-0.597707904789891</v>
      </c>
    </row>
    <row r="334" ht="24" customHeight="1" spans="1:7">
      <c r="A334" s="143" t="s">
        <v>369</v>
      </c>
      <c r="B334" s="144">
        <v>3353</v>
      </c>
      <c r="C334" s="144">
        <v>3398</v>
      </c>
      <c r="D334" s="145">
        <f t="shared" si="19"/>
        <v>1.01342081717865</v>
      </c>
      <c r="E334" s="148">
        <v>0.17537184365272</v>
      </c>
      <c r="F334" s="74">
        <v>2890.99999999999</v>
      </c>
      <c r="G334" s="134">
        <f t="shared" si="20"/>
        <v>0.175371843652719</v>
      </c>
    </row>
    <row r="335" ht="24" customHeight="1" spans="1:7">
      <c r="A335" s="147" t="s">
        <v>370</v>
      </c>
      <c r="B335" s="144">
        <v>1047</v>
      </c>
      <c r="C335" s="144">
        <v>1065</v>
      </c>
      <c r="D335" s="145">
        <f t="shared" si="19"/>
        <v>1.01719197707736</v>
      </c>
      <c r="E335" s="148">
        <v>-0.142512077294686</v>
      </c>
      <c r="F335" s="74">
        <v>1242</v>
      </c>
      <c r="G335" s="134">
        <f t="shared" si="20"/>
        <v>-0.142512077294686</v>
      </c>
    </row>
    <row r="336" ht="24" customHeight="1" spans="1:7">
      <c r="A336" s="150" t="s">
        <v>96</v>
      </c>
      <c r="B336" s="144">
        <v>503</v>
      </c>
      <c r="C336" s="144">
        <v>503</v>
      </c>
      <c r="D336" s="145">
        <f t="shared" si="19"/>
        <v>1</v>
      </c>
      <c r="E336" s="148">
        <v>-0.23206106870229</v>
      </c>
      <c r="F336" s="74">
        <v>655</v>
      </c>
      <c r="G336" s="134">
        <f t="shared" si="20"/>
        <v>-0.23206106870229</v>
      </c>
    </row>
    <row r="337" ht="24" customHeight="1" spans="1:7">
      <c r="A337" s="150" t="s">
        <v>97</v>
      </c>
      <c r="B337" s="144">
        <v>21</v>
      </c>
      <c r="C337" s="144">
        <v>21</v>
      </c>
      <c r="D337" s="145">
        <f t="shared" si="19"/>
        <v>1</v>
      </c>
      <c r="E337" s="148">
        <v>-0.48780487804878</v>
      </c>
      <c r="F337" s="74">
        <v>41</v>
      </c>
      <c r="G337" s="134">
        <f t="shared" si="20"/>
        <v>-0.48780487804878</v>
      </c>
    </row>
    <row r="338" ht="24" customHeight="1" spans="1:7">
      <c r="A338" s="150" t="s">
        <v>371</v>
      </c>
      <c r="B338" s="144">
        <v>28</v>
      </c>
      <c r="C338" s="144">
        <v>28</v>
      </c>
      <c r="D338" s="145">
        <f t="shared" si="19"/>
        <v>1</v>
      </c>
      <c r="E338" s="148">
        <v>-0.626666666666667</v>
      </c>
      <c r="F338" s="74">
        <v>75.0000000000001</v>
      </c>
      <c r="G338" s="134">
        <f t="shared" si="20"/>
        <v>-0.626666666666667</v>
      </c>
    </row>
    <row r="339" ht="24" customHeight="1" spans="1:7">
      <c r="A339" s="150" t="s">
        <v>372</v>
      </c>
      <c r="B339" s="144">
        <v>196</v>
      </c>
      <c r="C339" s="144">
        <v>196</v>
      </c>
      <c r="D339" s="145">
        <f t="shared" si="19"/>
        <v>1</v>
      </c>
      <c r="E339" s="148">
        <v>4.15789473684211</v>
      </c>
      <c r="F339" s="74">
        <v>38</v>
      </c>
      <c r="G339" s="134">
        <f t="shared" si="20"/>
        <v>4.15789473684211</v>
      </c>
    </row>
    <row r="340" ht="24" customHeight="1" spans="1:7">
      <c r="A340" s="150" t="s">
        <v>373</v>
      </c>
      <c r="B340" s="144">
        <v>290</v>
      </c>
      <c r="C340" s="144">
        <v>290</v>
      </c>
      <c r="D340" s="145">
        <f t="shared" si="19"/>
        <v>1</v>
      </c>
      <c r="E340" s="148">
        <v>1.23076923076923</v>
      </c>
      <c r="F340" s="74">
        <v>130</v>
      </c>
      <c r="G340" s="134">
        <f t="shared" si="20"/>
        <v>1.23076923076923</v>
      </c>
    </row>
    <row r="341" ht="24" customHeight="1" spans="1:7">
      <c r="A341" s="150" t="s">
        <v>374</v>
      </c>
      <c r="B341" s="144">
        <v>5</v>
      </c>
      <c r="C341" s="144">
        <v>5</v>
      </c>
      <c r="D341" s="145">
        <f t="shared" si="19"/>
        <v>1</v>
      </c>
      <c r="E341" s="148">
        <v>-0.814814814814815</v>
      </c>
      <c r="F341" s="74">
        <v>27</v>
      </c>
      <c r="G341" s="134">
        <f t="shared" si="20"/>
        <v>-0.814814814814815</v>
      </c>
    </row>
    <row r="342" ht="24" customHeight="1" spans="1:7">
      <c r="A342" s="150" t="s">
        <v>375</v>
      </c>
      <c r="B342" s="144">
        <v>4</v>
      </c>
      <c r="C342" s="144">
        <v>22</v>
      </c>
      <c r="D342" s="145">
        <f t="shared" si="19"/>
        <v>5.5</v>
      </c>
      <c r="E342" s="148">
        <v>-0.876404494382022</v>
      </c>
      <c r="F342" s="74">
        <v>177.999999999999</v>
      </c>
      <c r="G342" s="134">
        <f t="shared" si="20"/>
        <v>-0.876404494382022</v>
      </c>
    </row>
    <row r="343" ht="24" customHeight="1" spans="1:7">
      <c r="A343" s="147" t="s">
        <v>376</v>
      </c>
      <c r="B343" s="144">
        <v>2106</v>
      </c>
      <c r="C343" s="144">
        <v>2090</v>
      </c>
      <c r="D343" s="145">
        <f t="shared" si="19"/>
        <v>0.992402659069326</v>
      </c>
      <c r="E343" s="148">
        <v>1.10473313192346</v>
      </c>
      <c r="F343" s="74">
        <v>993.000000000002</v>
      </c>
      <c r="G343" s="134">
        <f t="shared" si="20"/>
        <v>1.10473313192346</v>
      </c>
    </row>
    <row r="344" ht="24" customHeight="1" spans="1:7">
      <c r="A344" s="150" t="s">
        <v>97</v>
      </c>
      <c r="B344" s="144">
        <v>15</v>
      </c>
      <c r="C344" s="144">
        <v>15</v>
      </c>
      <c r="D344" s="145">
        <f t="shared" si="19"/>
        <v>1</v>
      </c>
      <c r="E344" s="148">
        <v>-0.680851063829787</v>
      </c>
      <c r="F344" s="74">
        <v>47</v>
      </c>
      <c r="G344" s="134">
        <f t="shared" si="20"/>
        <v>-0.680851063829787</v>
      </c>
    </row>
    <row r="345" ht="24" customHeight="1" spans="1:7">
      <c r="A345" s="150" t="s">
        <v>377</v>
      </c>
      <c r="B345" s="144">
        <v>1082</v>
      </c>
      <c r="C345" s="144">
        <v>1066</v>
      </c>
      <c r="D345" s="145">
        <f t="shared" si="19"/>
        <v>0.985212569316081</v>
      </c>
      <c r="E345" s="148">
        <v>0.57692307692308</v>
      </c>
      <c r="F345" s="74">
        <v>675.999999999999</v>
      </c>
      <c r="G345" s="134">
        <f t="shared" si="20"/>
        <v>0.576923076923079</v>
      </c>
    </row>
    <row r="346" ht="24" customHeight="1" spans="1:7">
      <c r="A346" s="150" t="s">
        <v>378</v>
      </c>
      <c r="B346" s="144">
        <v>1009</v>
      </c>
      <c r="C346" s="144">
        <v>1009</v>
      </c>
      <c r="D346" s="145">
        <f t="shared" si="19"/>
        <v>1</v>
      </c>
      <c r="E346" s="148">
        <v>2.73703703703704</v>
      </c>
      <c r="F346" s="74">
        <v>270</v>
      </c>
      <c r="G346" s="134">
        <f t="shared" si="20"/>
        <v>2.73703703703704</v>
      </c>
    </row>
    <row r="347" ht="24" customHeight="1" spans="1:7">
      <c r="A347" s="147" t="s">
        <v>379</v>
      </c>
      <c r="B347" s="144">
        <v>186</v>
      </c>
      <c r="C347" s="144">
        <v>186</v>
      </c>
      <c r="D347" s="145">
        <f t="shared" si="19"/>
        <v>1</v>
      </c>
      <c r="E347" s="148">
        <v>-0.360824742268041</v>
      </c>
      <c r="F347" s="74">
        <v>291</v>
      </c>
      <c r="G347" s="134">
        <f t="shared" si="20"/>
        <v>-0.360824742268041</v>
      </c>
    </row>
    <row r="348" ht="24" customHeight="1" spans="1:7">
      <c r="A348" s="150" t="s">
        <v>380</v>
      </c>
      <c r="B348" s="144">
        <v>123</v>
      </c>
      <c r="C348" s="144">
        <v>123</v>
      </c>
      <c r="D348" s="145">
        <f t="shared" si="19"/>
        <v>1</v>
      </c>
      <c r="E348" s="148">
        <v>-0.577319587628866</v>
      </c>
      <c r="F348" s="74">
        <v>291</v>
      </c>
      <c r="G348" s="134">
        <f t="shared" si="20"/>
        <v>-0.577319587628866</v>
      </c>
    </row>
    <row r="349" ht="24" customHeight="1" spans="1:7">
      <c r="A349" s="150" t="s">
        <v>381</v>
      </c>
      <c r="B349" s="144">
        <v>63</v>
      </c>
      <c r="C349" s="144">
        <v>63</v>
      </c>
      <c r="D349" s="145">
        <f t="shared" si="19"/>
        <v>1</v>
      </c>
      <c r="E349" s="148"/>
      <c r="F349" s="74" t="e">
        <v>#DIV/0!</v>
      </c>
      <c r="G349" s="134" t="e">
        <f t="shared" si="20"/>
        <v>#DIV/0!</v>
      </c>
    </row>
    <row r="350" ht="24" customHeight="1" spans="1:7">
      <c r="A350" s="147" t="s">
        <v>382</v>
      </c>
      <c r="B350" s="144">
        <v>8</v>
      </c>
      <c r="C350" s="144">
        <v>51</v>
      </c>
      <c r="D350" s="145">
        <f t="shared" si="19"/>
        <v>6.375</v>
      </c>
      <c r="E350" s="148">
        <v>0.0408163265306101</v>
      </c>
      <c r="F350" s="74">
        <v>49.0000000000001</v>
      </c>
      <c r="G350" s="134">
        <f t="shared" si="20"/>
        <v>0.0408163265306101</v>
      </c>
    </row>
    <row r="351" ht="24" customHeight="1" spans="1:7">
      <c r="A351" s="150" t="s">
        <v>383</v>
      </c>
      <c r="B351" s="144">
        <v>8</v>
      </c>
      <c r="C351" s="144">
        <v>51</v>
      </c>
      <c r="D351" s="145">
        <f t="shared" si="19"/>
        <v>6.375</v>
      </c>
      <c r="E351" s="148">
        <v>0.0408163265306101</v>
      </c>
      <c r="F351" s="74">
        <v>49.0000000000001</v>
      </c>
      <c r="G351" s="134">
        <f t="shared" si="20"/>
        <v>0.0408163265306101</v>
      </c>
    </row>
    <row r="352" ht="24" customHeight="1" spans="1:7">
      <c r="A352" s="147" t="s">
        <v>384</v>
      </c>
      <c r="B352" s="144">
        <v>6</v>
      </c>
      <c r="C352" s="144">
        <v>6</v>
      </c>
      <c r="D352" s="145">
        <f t="shared" si="19"/>
        <v>1</v>
      </c>
      <c r="E352" s="148">
        <v>-0.727272727272727</v>
      </c>
      <c r="F352" s="74">
        <v>22</v>
      </c>
      <c r="G352" s="134">
        <f t="shared" si="20"/>
        <v>-0.727272727272727</v>
      </c>
    </row>
    <row r="353" ht="24" customHeight="1" spans="1:7">
      <c r="A353" s="150" t="s">
        <v>384</v>
      </c>
      <c r="B353" s="144">
        <v>6</v>
      </c>
      <c r="C353" s="144">
        <v>6</v>
      </c>
      <c r="D353" s="145">
        <f t="shared" si="19"/>
        <v>1</v>
      </c>
      <c r="E353" s="148">
        <v>-0.727272727272727</v>
      </c>
      <c r="F353" s="74">
        <v>22</v>
      </c>
      <c r="G353" s="134">
        <f t="shared" si="20"/>
        <v>-0.727272727272727</v>
      </c>
    </row>
    <row r="354" ht="24" customHeight="1" spans="1:7">
      <c r="A354" s="143" t="s">
        <v>385</v>
      </c>
      <c r="B354" s="144">
        <v>500</v>
      </c>
      <c r="C354" s="144"/>
      <c r="D354" s="145">
        <f t="shared" si="19"/>
        <v>0</v>
      </c>
      <c r="E354" s="148"/>
      <c r="F354" s="74" t="e">
        <v>#DIV/0!</v>
      </c>
      <c r="G354" s="134" t="e">
        <f t="shared" si="20"/>
        <v>#DIV/0!</v>
      </c>
    </row>
    <row r="355" ht="24" customHeight="1" spans="1:7">
      <c r="A355" s="143" t="s">
        <v>386</v>
      </c>
      <c r="B355" s="144">
        <v>12532</v>
      </c>
      <c r="C355" s="144">
        <v>282</v>
      </c>
      <c r="D355" s="145">
        <f t="shared" si="19"/>
        <v>0.0225023938716885</v>
      </c>
      <c r="E355" s="148">
        <v>-0.259842519685039</v>
      </c>
      <c r="F355" s="74">
        <v>381</v>
      </c>
      <c r="G355" s="134">
        <f t="shared" si="20"/>
        <v>-0.259842519685039</v>
      </c>
    </row>
    <row r="356" ht="24" customHeight="1" spans="1:7">
      <c r="A356" s="147" t="s">
        <v>387</v>
      </c>
      <c r="B356" s="144">
        <v>12532</v>
      </c>
      <c r="C356" s="144">
        <v>282</v>
      </c>
      <c r="D356" s="145">
        <f t="shared" si="19"/>
        <v>0.0225023938716885</v>
      </c>
      <c r="E356" s="148">
        <v>-0.259842519685039</v>
      </c>
      <c r="F356" s="74">
        <v>381</v>
      </c>
      <c r="G356" s="134">
        <f t="shared" si="20"/>
        <v>-0.259842519685039</v>
      </c>
    </row>
    <row r="357" ht="24" customHeight="1" spans="1:7">
      <c r="A357" s="150" t="s">
        <v>387</v>
      </c>
      <c r="B357" s="144">
        <v>12532</v>
      </c>
      <c r="C357" s="144">
        <v>282</v>
      </c>
      <c r="D357" s="145">
        <f t="shared" si="19"/>
        <v>0.0225023938716885</v>
      </c>
      <c r="E357" s="148">
        <v>-0.259842519685039</v>
      </c>
      <c r="F357" s="74">
        <v>381</v>
      </c>
      <c r="G357" s="134">
        <f t="shared" si="20"/>
        <v>-0.259842519685039</v>
      </c>
    </row>
    <row r="358" ht="24" customHeight="1" spans="1:7">
      <c r="A358" s="143" t="s">
        <v>388</v>
      </c>
      <c r="B358" s="144">
        <v>3245</v>
      </c>
      <c r="C358" s="144">
        <v>3245</v>
      </c>
      <c r="D358" s="145">
        <f t="shared" si="19"/>
        <v>1</v>
      </c>
      <c r="E358" s="148">
        <v>5.46414342629482</v>
      </c>
      <c r="F358" s="74">
        <v>502</v>
      </c>
      <c r="G358" s="134">
        <f t="shared" si="20"/>
        <v>5.46414342629482</v>
      </c>
    </row>
    <row r="359" ht="24" customHeight="1" spans="1:7">
      <c r="A359" s="147" t="s">
        <v>389</v>
      </c>
      <c r="B359" s="144">
        <v>3245</v>
      </c>
      <c r="C359" s="144">
        <v>3245</v>
      </c>
      <c r="D359" s="145">
        <f t="shared" si="19"/>
        <v>1</v>
      </c>
      <c r="E359" s="148">
        <v>5.46414342629482</v>
      </c>
      <c r="F359" s="74">
        <v>502</v>
      </c>
      <c r="G359" s="134">
        <f t="shared" si="20"/>
        <v>5.46414342629482</v>
      </c>
    </row>
    <row r="360" ht="24" customHeight="1" spans="1:7">
      <c r="A360" s="150" t="s">
        <v>390</v>
      </c>
      <c r="B360" s="144">
        <v>3245</v>
      </c>
      <c r="C360" s="144">
        <v>3245</v>
      </c>
      <c r="D360" s="145">
        <f t="shared" si="19"/>
        <v>1</v>
      </c>
      <c r="E360" s="148">
        <v>5.46414342629482</v>
      </c>
      <c r="F360" s="74">
        <v>502</v>
      </c>
      <c r="G360" s="134">
        <f t="shared" si="20"/>
        <v>5.46414342629482</v>
      </c>
    </row>
    <row r="361" ht="24" customHeight="1" spans="1:7">
      <c r="A361" s="143" t="s">
        <v>391</v>
      </c>
      <c r="B361" s="144">
        <v>28</v>
      </c>
      <c r="C361" s="144">
        <v>28</v>
      </c>
      <c r="D361" s="145">
        <f t="shared" si="19"/>
        <v>1</v>
      </c>
      <c r="E361" s="148">
        <v>0.86666666666667</v>
      </c>
      <c r="F361" s="74">
        <v>15</v>
      </c>
      <c r="G361" s="134">
        <f t="shared" si="20"/>
        <v>0.866666666666667</v>
      </c>
    </row>
    <row r="362" ht="24" customHeight="1" spans="1:7">
      <c r="A362" s="147" t="s">
        <v>392</v>
      </c>
      <c r="B362" s="144">
        <v>28</v>
      </c>
      <c r="C362" s="144">
        <v>28</v>
      </c>
      <c r="D362" s="145">
        <f t="shared" si="19"/>
        <v>1</v>
      </c>
      <c r="E362" s="148">
        <v>0.86666666666667</v>
      </c>
      <c r="F362" s="74">
        <v>15</v>
      </c>
      <c r="G362" s="134">
        <f t="shared" si="20"/>
        <v>0.866666666666667</v>
      </c>
    </row>
    <row r="363" ht="24" customHeight="1" spans="1:7">
      <c r="A363" s="139" t="s">
        <v>393</v>
      </c>
      <c r="B363" s="151">
        <v>46241</v>
      </c>
      <c r="C363" s="151">
        <v>83240</v>
      </c>
      <c r="D363" s="152"/>
      <c r="E363" s="142">
        <v>0.0390453365288596</v>
      </c>
      <c r="F363" s="74">
        <v>80112</v>
      </c>
      <c r="G363" s="134">
        <f t="shared" si="20"/>
        <v>0.0390453365288596</v>
      </c>
    </row>
    <row r="364" ht="24" customHeight="1" spans="1:5">
      <c r="A364" s="139" t="s">
        <v>394</v>
      </c>
      <c r="B364" s="153"/>
      <c r="C364" s="153"/>
      <c r="D364" s="152"/>
      <c r="E364" s="148"/>
    </row>
    <row r="365" ht="24" customHeight="1" spans="1:5">
      <c r="A365" s="147" t="s">
        <v>395</v>
      </c>
      <c r="B365" s="153"/>
      <c r="C365" s="153"/>
      <c r="D365" s="152"/>
      <c r="E365" s="148"/>
    </row>
    <row r="366" ht="24" customHeight="1" spans="1:5">
      <c r="A366" s="147" t="s">
        <v>19</v>
      </c>
      <c r="B366" s="153"/>
      <c r="C366" s="153"/>
      <c r="D366" s="152"/>
      <c r="E366" s="148"/>
    </row>
    <row r="367" ht="24" customHeight="1" spans="1:5">
      <c r="A367" s="147" t="s">
        <v>21</v>
      </c>
      <c r="B367" s="153"/>
      <c r="C367" s="153"/>
      <c r="D367" s="152"/>
      <c r="E367" s="148"/>
    </row>
    <row r="368" ht="24" customHeight="1" spans="1:7">
      <c r="A368" s="139" t="s">
        <v>396</v>
      </c>
      <c r="B368" s="153">
        <v>46241</v>
      </c>
      <c r="C368" s="153">
        <v>41241</v>
      </c>
      <c r="D368" s="152"/>
      <c r="E368" s="148">
        <v>0.154466310220306</v>
      </c>
      <c r="F368" s="74">
        <v>35723</v>
      </c>
      <c r="G368" s="134">
        <f t="shared" ref="G368:G373" si="21">(C368-F368)/F368</f>
        <v>0.154466310220306</v>
      </c>
    </row>
    <row r="369" ht="24" customHeight="1" spans="1:5">
      <c r="A369" s="139" t="s">
        <v>397</v>
      </c>
      <c r="B369" s="153"/>
      <c r="C369" s="153"/>
      <c r="D369" s="152"/>
      <c r="E369" s="148"/>
    </row>
    <row r="370" ht="24" customHeight="1" spans="1:7">
      <c r="A370" s="154" t="s">
        <v>398</v>
      </c>
      <c r="B370" s="153"/>
      <c r="C370" s="153">
        <v>41188</v>
      </c>
      <c r="D370" s="152"/>
      <c r="E370" s="148">
        <v>0.0987861811391223</v>
      </c>
      <c r="F370" s="74">
        <v>37485</v>
      </c>
      <c r="G370" s="134">
        <f t="shared" si="21"/>
        <v>0.0987861811391223</v>
      </c>
    </row>
    <row r="371" ht="24" customHeight="1" spans="1:5">
      <c r="A371" s="139" t="s">
        <v>399</v>
      </c>
      <c r="B371" s="153"/>
      <c r="C371" s="153"/>
      <c r="D371" s="152"/>
      <c r="E371" s="148"/>
    </row>
    <row r="372" ht="24" customHeight="1" spans="1:5">
      <c r="A372" s="139" t="s">
        <v>400</v>
      </c>
      <c r="B372" s="153"/>
      <c r="C372" s="153"/>
      <c r="D372" s="152"/>
      <c r="E372" s="148"/>
    </row>
    <row r="373" ht="24" customHeight="1" spans="1:7">
      <c r="A373" s="154" t="s">
        <v>401</v>
      </c>
      <c r="B373" s="153"/>
      <c r="C373" s="153">
        <v>811</v>
      </c>
      <c r="D373" s="152"/>
      <c r="E373" s="148">
        <v>-0.882531865585168</v>
      </c>
      <c r="F373" s="74">
        <v>6904</v>
      </c>
      <c r="G373" s="134">
        <f t="shared" si="21"/>
        <v>-0.882531865585168</v>
      </c>
    </row>
    <row r="374" ht="24" customHeight="1" spans="1:5">
      <c r="A374" s="154" t="s">
        <v>402</v>
      </c>
      <c r="B374" s="153"/>
      <c r="C374" s="153"/>
      <c r="D374" s="152"/>
      <c r="E374" s="148"/>
    </row>
    <row r="375" ht="24" customHeight="1" spans="1:5">
      <c r="A375" s="139" t="s">
        <v>403</v>
      </c>
      <c r="B375" s="153"/>
      <c r="C375" s="153"/>
      <c r="D375" s="152"/>
      <c r="E375" s="148"/>
    </row>
    <row r="376" ht="24" customHeight="1" spans="1:5">
      <c r="A376" s="154" t="s">
        <v>404</v>
      </c>
      <c r="B376" s="151">
        <v>2400</v>
      </c>
      <c r="C376" s="151">
        <v>2400</v>
      </c>
      <c r="D376" s="152"/>
      <c r="E376" s="148"/>
    </row>
    <row r="377" ht="24" customHeight="1" spans="1:7">
      <c r="A377" s="155" t="s">
        <v>48</v>
      </c>
      <c r="B377" s="156">
        <v>374695</v>
      </c>
      <c r="C377" s="156">
        <v>423609</v>
      </c>
      <c r="D377" s="157"/>
      <c r="E377" s="158">
        <v>0.161555947363659</v>
      </c>
      <c r="F377" s="74">
        <v>364691</v>
      </c>
      <c r="G377" s="134">
        <f>(C377-F377)/F377</f>
        <v>0.161555947363659</v>
      </c>
    </row>
    <row r="378" ht="21" customHeight="1" spans="1:5">
      <c r="A378" s="159" t="s">
        <v>405</v>
      </c>
      <c r="B378" s="159"/>
      <c r="C378" s="159"/>
      <c r="D378" s="159"/>
      <c r="E378" s="159"/>
    </row>
  </sheetData>
  <autoFilter ref="A4:E378">
    <extLst/>
  </autoFilter>
  <mergeCells count="1">
    <mergeCell ref="A2:E2"/>
  </mergeCells>
  <printOptions horizontalCentered="1"/>
  <pageMargins left="0.554861111111111" right="0.554861111111111" top="1" bottom="1" header="0.5" footer="0.5"/>
  <pageSetup paperSize="9" fitToHeight="0" orientation="portrait" horizontalDpi="600"/>
  <headerFooter>
    <oddFooter>&amp;C第 &amp;P 页，共41页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view="pageBreakPreview" zoomScaleNormal="100" workbookViewId="0">
      <selection activeCell="D3" sqref="D3"/>
    </sheetView>
  </sheetViews>
  <sheetFormatPr defaultColWidth="9.14285714285714" defaultRowHeight="14.25" outlineLevelCol="3"/>
  <cols>
    <col min="1" max="1" width="33.7142857142857" style="112" customWidth="1"/>
    <col min="2" max="2" width="12.7142857142857" style="112" customWidth="1"/>
    <col min="3" max="3" width="33.7142857142857" style="112" customWidth="1"/>
    <col min="4" max="4" width="12.7142857142857" style="112" customWidth="1"/>
    <col min="5" max="16384" width="9.14285714285714" style="74"/>
  </cols>
  <sheetData>
    <row r="1" spans="1:4">
      <c r="A1" s="7" t="s">
        <v>406</v>
      </c>
      <c r="B1" s="7"/>
      <c r="C1" s="55"/>
      <c r="D1" s="55"/>
    </row>
    <row r="2" ht="21" spans="1:4">
      <c r="A2" s="113" t="s">
        <v>407</v>
      </c>
      <c r="B2" s="113"/>
      <c r="C2" s="113"/>
      <c r="D2" s="113"/>
    </row>
    <row r="3" ht="18" customHeight="1" spans="1:4">
      <c r="A3" s="114"/>
      <c r="B3" s="114"/>
      <c r="C3" s="114"/>
      <c r="D3" s="11" t="s">
        <v>6</v>
      </c>
    </row>
    <row r="4" ht="24" customHeight="1" spans="1:4">
      <c r="A4" s="115" t="s">
        <v>7</v>
      </c>
      <c r="B4" s="116" t="s">
        <v>408</v>
      </c>
      <c r="C4" s="116" t="s">
        <v>7</v>
      </c>
      <c r="D4" s="117" t="s">
        <v>408</v>
      </c>
    </row>
    <row r="5" ht="24" customHeight="1" spans="1:4">
      <c r="A5" s="104" t="s">
        <v>9</v>
      </c>
      <c r="B5" s="118">
        <v>87901</v>
      </c>
      <c r="C5" s="104" t="s">
        <v>10</v>
      </c>
      <c r="D5" s="119">
        <f>394369+4000</f>
        <v>398369</v>
      </c>
    </row>
    <row r="6" ht="24" customHeight="1" spans="1:4">
      <c r="A6" s="120" t="s">
        <v>11</v>
      </c>
      <c r="B6" s="121">
        <v>56101</v>
      </c>
      <c r="C6" s="122" t="s">
        <v>409</v>
      </c>
      <c r="D6" s="119">
        <v>2815</v>
      </c>
    </row>
    <row r="7" ht="24" customHeight="1" spans="1:4">
      <c r="A7" s="120" t="s">
        <v>13</v>
      </c>
      <c r="B7" s="121">
        <v>31800</v>
      </c>
      <c r="C7" s="122" t="s">
        <v>410</v>
      </c>
      <c r="D7" s="119">
        <v>4000</v>
      </c>
    </row>
    <row r="8" ht="24" customHeight="1" spans="1:4">
      <c r="A8" s="104" t="s">
        <v>14</v>
      </c>
      <c r="B8" s="121">
        <v>63652</v>
      </c>
      <c r="C8" s="104" t="s">
        <v>15</v>
      </c>
      <c r="D8" s="119"/>
    </row>
    <row r="9" ht="24" customHeight="1" spans="1:4">
      <c r="A9" s="120" t="s">
        <v>16</v>
      </c>
      <c r="B9" s="121">
        <v>4516</v>
      </c>
      <c r="C9" s="123" t="s">
        <v>17</v>
      </c>
      <c r="D9" s="119"/>
    </row>
    <row r="10" ht="24" customHeight="1" spans="1:4">
      <c r="A10" s="120" t="s">
        <v>18</v>
      </c>
      <c r="B10" s="121">
        <v>59136</v>
      </c>
      <c r="C10" s="123" t="s">
        <v>19</v>
      </c>
      <c r="D10" s="119"/>
    </row>
    <row r="11" ht="24" customHeight="1" spans="1:4">
      <c r="A11" s="120" t="s">
        <v>20</v>
      </c>
      <c r="B11" s="121"/>
      <c r="C11" s="123" t="s">
        <v>21</v>
      </c>
      <c r="D11" s="119"/>
    </row>
    <row r="12" ht="24" customHeight="1" spans="1:4">
      <c r="A12" s="104" t="s">
        <v>22</v>
      </c>
      <c r="B12" s="121"/>
      <c r="C12" s="104" t="s">
        <v>23</v>
      </c>
      <c r="D12" s="119">
        <v>40241</v>
      </c>
    </row>
    <row r="13" ht="24" customHeight="1" spans="1:4">
      <c r="A13" s="120" t="s">
        <v>24</v>
      </c>
      <c r="B13" s="121"/>
      <c r="C13" s="123" t="s">
        <v>25</v>
      </c>
      <c r="D13" s="119">
        <v>31523</v>
      </c>
    </row>
    <row r="14" ht="24" customHeight="1" spans="1:4">
      <c r="A14" s="120" t="s">
        <v>26</v>
      </c>
      <c r="B14" s="121"/>
      <c r="C14" s="123" t="s">
        <v>27</v>
      </c>
      <c r="D14" s="119">
        <v>8718</v>
      </c>
    </row>
    <row r="15" ht="24" customHeight="1" spans="1:4">
      <c r="A15" s="104" t="s">
        <v>28</v>
      </c>
      <c r="B15" s="121">
        <v>41188</v>
      </c>
      <c r="C15" s="104" t="s">
        <v>411</v>
      </c>
      <c r="D15" s="119"/>
    </row>
    <row r="16" ht="24" customHeight="1" spans="1:4">
      <c r="A16" s="104" t="s">
        <v>30</v>
      </c>
      <c r="B16" s="121">
        <v>240058</v>
      </c>
      <c r="C16" s="104" t="s">
        <v>412</v>
      </c>
      <c r="D16" s="119"/>
    </row>
    <row r="17" ht="24" customHeight="1" spans="1:4">
      <c r="A17" s="120" t="s">
        <v>32</v>
      </c>
      <c r="B17" s="124">
        <v>240058</v>
      </c>
      <c r="C17" s="104" t="s">
        <v>413</v>
      </c>
      <c r="D17" s="119"/>
    </row>
    <row r="18" ht="24" customHeight="1" spans="1:4">
      <c r="A18" s="120" t="s">
        <v>34</v>
      </c>
      <c r="B18" s="125"/>
      <c r="C18" s="126" t="s">
        <v>414</v>
      </c>
      <c r="D18" s="119"/>
    </row>
    <row r="19" ht="24" customHeight="1" spans="1:4">
      <c r="A19" s="120" t="s">
        <v>36</v>
      </c>
      <c r="B19" s="121"/>
      <c r="C19" s="126"/>
      <c r="D19" s="127"/>
    </row>
    <row r="20" ht="24" customHeight="1" spans="1:4">
      <c r="A20" s="104" t="s">
        <v>38</v>
      </c>
      <c r="B20" s="121">
        <v>5000</v>
      </c>
      <c r="C20" s="104"/>
      <c r="D20" s="127"/>
    </row>
    <row r="21" ht="24" customHeight="1" spans="1:4">
      <c r="A21" s="105" t="s">
        <v>40</v>
      </c>
      <c r="B21" s="121">
        <v>5000</v>
      </c>
      <c r="C21" s="126"/>
      <c r="D21" s="119"/>
    </row>
    <row r="22" ht="24" customHeight="1" spans="1:4">
      <c r="A22" s="105" t="s">
        <v>41</v>
      </c>
      <c r="B22" s="121"/>
      <c r="C22" s="128"/>
      <c r="D22" s="119"/>
    </row>
    <row r="23" ht="24" customHeight="1" spans="1:4">
      <c r="A23" s="105" t="s">
        <v>42</v>
      </c>
      <c r="B23" s="121"/>
      <c r="C23" s="126"/>
      <c r="D23" s="119"/>
    </row>
    <row r="24" ht="24" customHeight="1" spans="1:4">
      <c r="A24" s="104" t="s">
        <v>43</v>
      </c>
      <c r="B24" s="121"/>
      <c r="C24" s="126"/>
      <c r="D24" s="129"/>
    </row>
    <row r="25" ht="24" customHeight="1" spans="1:4">
      <c r="A25" s="104" t="s">
        <v>45</v>
      </c>
      <c r="B25" s="121">
        <v>811</v>
      </c>
      <c r="C25" s="126"/>
      <c r="D25" s="129"/>
    </row>
    <row r="26" ht="24" customHeight="1" spans="1:4">
      <c r="A26" s="130" t="s">
        <v>47</v>
      </c>
      <c r="B26" s="131">
        <v>438610</v>
      </c>
      <c r="C26" s="132" t="s">
        <v>48</v>
      </c>
      <c r="D26" s="133">
        <v>438610</v>
      </c>
    </row>
    <row r="27" ht="24" customHeight="1" spans="1:4">
      <c r="A27" s="86"/>
      <c r="B27" s="86"/>
      <c r="C27" s="86"/>
      <c r="D27" s="86"/>
    </row>
  </sheetData>
  <mergeCells count="2">
    <mergeCell ref="A2:D2"/>
    <mergeCell ref="A27:D27"/>
  </mergeCells>
  <printOptions horizontalCentered="1"/>
  <pageMargins left="0.554861111111111" right="0.554861111111111" top="1" bottom="1" header="0.5" footer="0.5"/>
  <pageSetup paperSize="9" fitToHeight="0" orientation="portrait" horizontalDpi="600"/>
  <headerFooter>
    <oddFooter>&amp;C第 &amp;P 页，共 41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view="pageBreakPreview" zoomScaleNormal="100" workbookViewId="0">
      <selection activeCell="E3" sqref="E3"/>
    </sheetView>
  </sheetViews>
  <sheetFormatPr defaultColWidth="9.14285714285714" defaultRowHeight="14.25" outlineLevelCol="5"/>
  <cols>
    <col min="1" max="1" width="34" style="7" customWidth="1"/>
    <col min="2" max="3" width="12.7142857142857" style="55" customWidth="1"/>
    <col min="4" max="5" width="12.7142857142857" style="22" customWidth="1"/>
    <col min="6" max="6" width="9.14285714285714" style="74" hidden="1" customWidth="1"/>
    <col min="7" max="16384" width="9.14285714285714" style="74"/>
  </cols>
  <sheetData>
    <row r="1" spans="1:1">
      <c r="A1" s="7" t="s">
        <v>415</v>
      </c>
    </row>
    <row r="2" ht="21" spans="1:5">
      <c r="A2" s="75" t="s">
        <v>416</v>
      </c>
      <c r="B2" s="76"/>
      <c r="C2" s="76"/>
      <c r="D2" s="76"/>
      <c r="E2" s="76"/>
    </row>
    <row r="3" spans="1:5">
      <c r="A3" s="25"/>
      <c r="B3" s="57"/>
      <c r="C3" s="77"/>
      <c r="D3" s="78"/>
      <c r="E3" s="11" t="s">
        <v>6</v>
      </c>
    </row>
    <row r="4" s="72" customFormat="1" ht="48" customHeight="1" spans="1:5">
      <c r="A4" s="79" t="s">
        <v>7</v>
      </c>
      <c r="B4" s="59" t="s">
        <v>417</v>
      </c>
      <c r="C4" s="59" t="s">
        <v>418</v>
      </c>
      <c r="D4" s="59" t="s">
        <v>419</v>
      </c>
      <c r="E4" s="80" t="s">
        <v>420</v>
      </c>
    </row>
    <row r="5" ht="20.1" customHeight="1" spans="1:6">
      <c r="A5" s="81" t="s">
        <v>9</v>
      </c>
      <c r="B5" s="82">
        <v>77672</v>
      </c>
      <c r="C5" s="83">
        <v>78483</v>
      </c>
      <c r="D5" s="84">
        <v>87901</v>
      </c>
      <c r="E5" s="85">
        <f t="shared" ref="E5:E20" si="0">F5-1</f>
        <v>0.12000050966451</v>
      </c>
      <c r="F5" s="74">
        <v>1.12000050966451</v>
      </c>
    </row>
    <row r="6" ht="20.1" customHeight="1" spans="1:6">
      <c r="A6" s="86" t="s">
        <v>55</v>
      </c>
      <c r="B6" s="87">
        <v>44461</v>
      </c>
      <c r="C6" s="83">
        <v>44881</v>
      </c>
      <c r="D6" s="88">
        <v>56101</v>
      </c>
      <c r="E6" s="85">
        <f t="shared" si="0"/>
        <v>0.24999442971413</v>
      </c>
      <c r="F6" s="74">
        <v>1.24999442971413</v>
      </c>
    </row>
    <row r="7" ht="20.1" customHeight="1" spans="1:6">
      <c r="A7" s="89" t="s">
        <v>56</v>
      </c>
      <c r="B7" s="90">
        <v>9923</v>
      </c>
      <c r="C7" s="91">
        <v>9612</v>
      </c>
      <c r="D7" s="92">
        <v>14130</v>
      </c>
      <c r="E7" s="93">
        <f t="shared" si="0"/>
        <v>0.47003745318352</v>
      </c>
      <c r="F7" s="74">
        <v>1.47003745318352</v>
      </c>
    </row>
    <row r="8" ht="20.1" customHeight="1" spans="1:6">
      <c r="A8" s="89" t="s">
        <v>57</v>
      </c>
      <c r="B8" s="94">
        <v>4293</v>
      </c>
      <c r="C8" s="91">
        <v>4293</v>
      </c>
      <c r="D8" s="92">
        <v>6200</v>
      </c>
      <c r="E8" s="93">
        <f t="shared" si="0"/>
        <v>0.44421150710459</v>
      </c>
      <c r="F8" s="74">
        <v>1.44421150710459</v>
      </c>
    </row>
    <row r="9" ht="20.1" customHeight="1" spans="1:6">
      <c r="A9" s="89" t="s">
        <v>58</v>
      </c>
      <c r="B9" s="94">
        <v>3640</v>
      </c>
      <c r="C9" s="91">
        <v>3654</v>
      </c>
      <c r="D9" s="92">
        <v>4530</v>
      </c>
      <c r="E9" s="93">
        <f t="shared" si="0"/>
        <v>0.23973727422003</v>
      </c>
      <c r="F9" s="74">
        <v>1.23973727422003</v>
      </c>
    </row>
    <row r="10" ht="20.1" customHeight="1" spans="1:6">
      <c r="A10" s="89" t="s">
        <v>59</v>
      </c>
      <c r="B10" s="94">
        <v>1228</v>
      </c>
      <c r="C10" s="91">
        <v>1254</v>
      </c>
      <c r="D10" s="92">
        <v>1588</v>
      </c>
      <c r="E10" s="93">
        <f t="shared" si="0"/>
        <v>0.26634768740032</v>
      </c>
      <c r="F10" s="74">
        <v>1.26634768740032</v>
      </c>
    </row>
    <row r="11" ht="20.1" customHeight="1" spans="1:6">
      <c r="A11" s="89" t="s">
        <v>60</v>
      </c>
      <c r="B11" s="94">
        <v>55</v>
      </c>
      <c r="C11" s="91">
        <v>55</v>
      </c>
      <c r="D11" s="92">
        <v>70</v>
      </c>
      <c r="E11" s="93">
        <f t="shared" si="0"/>
        <v>0.27272727272727</v>
      </c>
      <c r="F11" s="74">
        <v>1.27272727272727</v>
      </c>
    </row>
    <row r="12" ht="20.1" customHeight="1" spans="1:6">
      <c r="A12" s="89" t="s">
        <v>61</v>
      </c>
      <c r="B12" s="94">
        <v>3793</v>
      </c>
      <c r="C12" s="91">
        <v>3784</v>
      </c>
      <c r="D12" s="92">
        <v>4730</v>
      </c>
      <c r="E12" s="93">
        <f t="shared" si="0"/>
        <v>0.25</v>
      </c>
      <c r="F12" s="74">
        <v>1.25</v>
      </c>
    </row>
    <row r="13" ht="20.1" customHeight="1" spans="1:6">
      <c r="A13" s="89" t="s">
        <v>62</v>
      </c>
      <c r="B13" s="94">
        <v>2983</v>
      </c>
      <c r="C13" s="91">
        <v>3431</v>
      </c>
      <c r="D13" s="92">
        <v>4100</v>
      </c>
      <c r="E13" s="93">
        <f t="shared" si="0"/>
        <v>0.19498688429029</v>
      </c>
      <c r="F13" s="74">
        <v>1.19498688429029</v>
      </c>
    </row>
    <row r="14" ht="20.1" customHeight="1" spans="1:6">
      <c r="A14" s="89" t="s">
        <v>63</v>
      </c>
      <c r="B14" s="94">
        <v>1254</v>
      </c>
      <c r="C14" s="91">
        <v>1225</v>
      </c>
      <c r="D14" s="92">
        <v>1531</v>
      </c>
      <c r="E14" s="93">
        <f t="shared" si="0"/>
        <v>0.24979591836735</v>
      </c>
      <c r="F14" s="74">
        <v>1.24979591836735</v>
      </c>
    </row>
    <row r="15" ht="20.1" customHeight="1" spans="1:6">
      <c r="A15" s="89" t="s">
        <v>64</v>
      </c>
      <c r="B15" s="94">
        <v>928</v>
      </c>
      <c r="C15" s="91">
        <v>1156</v>
      </c>
      <c r="D15" s="92">
        <v>1387</v>
      </c>
      <c r="E15" s="93">
        <f t="shared" si="0"/>
        <v>0.19982698961938</v>
      </c>
      <c r="F15" s="74">
        <v>1.19982698961938</v>
      </c>
    </row>
    <row r="16" ht="20.1" customHeight="1" spans="1:6">
      <c r="A16" s="89" t="s">
        <v>65</v>
      </c>
      <c r="B16" s="94">
        <v>11311</v>
      </c>
      <c r="C16" s="91">
        <v>11309</v>
      </c>
      <c r="D16" s="92">
        <v>12000</v>
      </c>
      <c r="E16" s="93">
        <f t="shared" si="0"/>
        <v>0.0611017773454801</v>
      </c>
      <c r="F16" s="74">
        <v>1.06110177734548</v>
      </c>
    </row>
    <row r="17" ht="20.1" customHeight="1" spans="1:6">
      <c r="A17" s="89" t="s">
        <v>66</v>
      </c>
      <c r="B17" s="94">
        <v>1325</v>
      </c>
      <c r="C17" s="91">
        <v>1324</v>
      </c>
      <c r="D17" s="92">
        <v>1655</v>
      </c>
      <c r="E17" s="93">
        <f t="shared" si="0"/>
        <v>0.25</v>
      </c>
      <c r="F17" s="74">
        <v>1.25</v>
      </c>
    </row>
    <row r="18" ht="20.1" customHeight="1" spans="1:6">
      <c r="A18" s="89" t="s">
        <v>67</v>
      </c>
      <c r="B18" s="94">
        <v>1927</v>
      </c>
      <c r="C18" s="91">
        <v>1929</v>
      </c>
      <c r="D18" s="92">
        <v>2400</v>
      </c>
      <c r="E18" s="93">
        <f t="shared" si="0"/>
        <v>0.24416796267496</v>
      </c>
      <c r="F18" s="74">
        <v>1.24416796267496</v>
      </c>
    </row>
    <row r="19" ht="20.1" customHeight="1" spans="1:6">
      <c r="A19" s="89" t="s">
        <v>68</v>
      </c>
      <c r="B19" s="94">
        <v>6054</v>
      </c>
      <c r="C19" s="91">
        <v>6108</v>
      </c>
      <c r="D19" s="92">
        <v>7940</v>
      </c>
      <c r="E19" s="93">
        <f t="shared" si="0"/>
        <v>0.29993451211526</v>
      </c>
      <c r="F19" s="74">
        <v>1.29993451211526</v>
      </c>
    </row>
    <row r="20" ht="20.1" customHeight="1" spans="1:6">
      <c r="A20" s="89" t="s">
        <v>69</v>
      </c>
      <c r="B20" s="94">
        <v>30</v>
      </c>
      <c r="C20" s="91">
        <v>30</v>
      </c>
      <c r="D20" s="92">
        <v>40</v>
      </c>
      <c r="E20" s="93">
        <f t="shared" si="0"/>
        <v>0.33333333333333</v>
      </c>
      <c r="F20" s="74">
        <v>1.33333333333333</v>
      </c>
    </row>
    <row r="21" ht="20.1" customHeight="1" spans="1:5">
      <c r="A21" s="89" t="s">
        <v>70</v>
      </c>
      <c r="B21" s="94">
        <v>10</v>
      </c>
      <c r="C21" s="91">
        <v>10</v>
      </c>
      <c r="D21" s="92"/>
      <c r="E21" s="93"/>
    </row>
    <row r="22" ht="20.1" customHeight="1" spans="1:6">
      <c r="A22" s="95" t="s">
        <v>71</v>
      </c>
      <c r="B22" s="96">
        <v>33211</v>
      </c>
      <c r="C22" s="83">
        <v>33602</v>
      </c>
      <c r="D22" s="88">
        <v>31800</v>
      </c>
      <c r="E22" s="85">
        <f t="shared" ref="E22:E30" si="1">F22-1</f>
        <v>-0.053627760252366</v>
      </c>
      <c r="F22" s="74">
        <v>0.946372239747634</v>
      </c>
    </row>
    <row r="23" ht="20.1" customHeight="1" spans="1:6">
      <c r="A23" s="89" t="s">
        <v>72</v>
      </c>
      <c r="B23" s="94">
        <v>2566</v>
      </c>
      <c r="C23" s="91">
        <v>2810</v>
      </c>
      <c r="D23" s="92">
        <v>2820</v>
      </c>
      <c r="E23" s="93">
        <f t="shared" si="1"/>
        <v>0.00355871886121006</v>
      </c>
      <c r="F23" s="74">
        <v>1.00355871886121</v>
      </c>
    </row>
    <row r="24" ht="20.1" customHeight="1" spans="1:6">
      <c r="A24" s="89" t="s">
        <v>73</v>
      </c>
      <c r="B24" s="94">
        <v>1544</v>
      </c>
      <c r="C24" s="91">
        <v>1600</v>
      </c>
      <c r="D24" s="92">
        <v>1605</v>
      </c>
      <c r="E24" s="93">
        <f t="shared" si="1"/>
        <v>0.00312500000000004</v>
      </c>
      <c r="F24" s="74">
        <v>1.003125</v>
      </c>
    </row>
    <row r="25" ht="20.1" customHeight="1" spans="1:6">
      <c r="A25" s="89" t="s">
        <v>74</v>
      </c>
      <c r="B25" s="94">
        <v>700</v>
      </c>
      <c r="C25" s="91">
        <v>704</v>
      </c>
      <c r="D25" s="92">
        <v>706</v>
      </c>
      <c r="E25" s="93">
        <f t="shared" si="1"/>
        <v>0.00284090909091006</v>
      </c>
      <c r="F25" s="74">
        <v>1.00284090909091</v>
      </c>
    </row>
    <row r="26" ht="20.1" customHeight="1" spans="1:6">
      <c r="A26" s="89" t="s">
        <v>75</v>
      </c>
      <c r="B26" s="94">
        <v>39</v>
      </c>
      <c r="C26" s="91">
        <v>20</v>
      </c>
      <c r="D26" s="92">
        <v>21</v>
      </c>
      <c r="E26" s="93">
        <f t="shared" si="1"/>
        <v>0.05</v>
      </c>
      <c r="F26" s="74">
        <v>1.05</v>
      </c>
    </row>
    <row r="27" ht="20.1" customHeight="1" spans="1:6">
      <c r="A27" s="89" t="s">
        <v>76</v>
      </c>
      <c r="B27" s="90">
        <v>433</v>
      </c>
      <c r="C27" s="91">
        <v>486</v>
      </c>
      <c r="D27" s="92">
        <v>488</v>
      </c>
      <c r="E27" s="93">
        <f t="shared" si="1"/>
        <v>0.00411522633744998</v>
      </c>
      <c r="F27" s="74">
        <v>1.00411522633745</v>
      </c>
    </row>
    <row r="28" ht="20.1" customHeight="1" spans="1:6">
      <c r="A28" s="97" t="s">
        <v>77</v>
      </c>
      <c r="B28" s="90">
        <v>2174</v>
      </c>
      <c r="C28" s="91">
        <v>3019</v>
      </c>
      <c r="D28" s="92">
        <v>3029</v>
      </c>
      <c r="E28" s="93">
        <f t="shared" si="1"/>
        <v>0.00331235508447003</v>
      </c>
      <c r="F28" s="74">
        <v>1.00331235508447</v>
      </c>
    </row>
    <row r="29" ht="20.1" customHeight="1" spans="1:6">
      <c r="A29" s="89" t="s">
        <v>78</v>
      </c>
      <c r="B29" s="90">
        <v>2330</v>
      </c>
      <c r="C29" s="91">
        <v>3019</v>
      </c>
      <c r="D29" s="92">
        <v>3029</v>
      </c>
      <c r="E29" s="93">
        <f t="shared" si="1"/>
        <v>0.00331235508447003</v>
      </c>
      <c r="F29" s="74">
        <v>1.00331235508447</v>
      </c>
    </row>
    <row r="30" ht="20.1" customHeight="1" spans="1:6">
      <c r="A30" s="89" t="s">
        <v>79</v>
      </c>
      <c r="B30" s="90">
        <v>26670</v>
      </c>
      <c r="C30" s="91">
        <v>25283</v>
      </c>
      <c r="D30" s="92">
        <v>22872</v>
      </c>
      <c r="E30" s="93">
        <f t="shared" si="1"/>
        <v>-0.09536051892576</v>
      </c>
      <c r="F30" s="74">
        <v>0.90463948107424</v>
      </c>
    </row>
    <row r="31" ht="20.1" customHeight="1" spans="1:5">
      <c r="A31" s="89" t="s">
        <v>80</v>
      </c>
      <c r="B31" s="90"/>
      <c r="C31" s="91"/>
      <c r="D31" s="92">
        <v>0</v>
      </c>
      <c r="E31" s="93"/>
    </row>
    <row r="32" ht="20.1" customHeight="1" spans="1:6">
      <c r="A32" s="89" t="s">
        <v>81</v>
      </c>
      <c r="B32" s="90">
        <v>-529</v>
      </c>
      <c r="C32" s="91">
        <v>-529</v>
      </c>
      <c r="D32" s="92">
        <v>50</v>
      </c>
      <c r="E32" s="93">
        <f t="shared" ref="E32:E36" si="2">F32-1</f>
        <v>-1.0945179584121</v>
      </c>
      <c r="F32" s="74">
        <v>-0.0945179584120983</v>
      </c>
    </row>
    <row r="33" ht="20.1" customHeight="1" spans="1:5">
      <c r="A33" s="86" t="s">
        <v>82</v>
      </c>
      <c r="B33" s="98">
        <v>297023</v>
      </c>
      <c r="C33" s="98">
        <v>345126</v>
      </c>
      <c r="D33" s="88">
        <v>350709</v>
      </c>
      <c r="E33" s="85">
        <f t="shared" si="2"/>
        <v>-1</v>
      </c>
    </row>
    <row r="34" ht="20.1" customHeight="1" spans="1:5">
      <c r="A34" s="86" t="s">
        <v>83</v>
      </c>
      <c r="B34" s="98">
        <v>107516</v>
      </c>
      <c r="C34" s="98">
        <v>210654</v>
      </c>
      <c r="D34" s="99">
        <v>63652</v>
      </c>
      <c r="E34" s="85">
        <f t="shared" si="2"/>
        <v>-1</v>
      </c>
    </row>
    <row r="35" ht="20.1" customHeight="1" spans="1:5">
      <c r="A35" s="100" t="s">
        <v>16</v>
      </c>
      <c r="B35" s="101">
        <v>4516</v>
      </c>
      <c r="C35" s="102">
        <v>4516</v>
      </c>
      <c r="D35" s="103">
        <v>4516</v>
      </c>
      <c r="E35" s="93">
        <f t="shared" si="2"/>
        <v>-1</v>
      </c>
    </row>
    <row r="36" ht="20.1" customHeight="1" spans="1:6">
      <c r="A36" s="100" t="s">
        <v>18</v>
      </c>
      <c r="B36" s="101">
        <v>99646</v>
      </c>
      <c r="C36" s="102">
        <v>182365</v>
      </c>
      <c r="D36" s="103">
        <v>59136</v>
      </c>
      <c r="E36" s="93">
        <f t="shared" si="2"/>
        <v>-0.675727250294739</v>
      </c>
      <c r="F36" s="74">
        <v>0.324272749705261</v>
      </c>
    </row>
    <row r="37" ht="20.1" customHeight="1" spans="1:5">
      <c r="A37" s="100" t="s">
        <v>20</v>
      </c>
      <c r="B37" s="101">
        <v>3354</v>
      </c>
      <c r="C37" s="102">
        <v>23773</v>
      </c>
      <c r="D37" s="103"/>
      <c r="E37" s="93"/>
    </row>
    <row r="38" ht="20.1" customHeight="1" spans="1:5">
      <c r="A38" s="86" t="s">
        <v>84</v>
      </c>
      <c r="B38" s="101"/>
      <c r="C38" s="102"/>
      <c r="D38" s="103"/>
      <c r="E38" s="93"/>
    </row>
    <row r="39" ht="20.1" customHeight="1" spans="1:6">
      <c r="A39" s="86" t="s">
        <v>85</v>
      </c>
      <c r="B39" s="101">
        <v>27678</v>
      </c>
      <c r="C39" s="102">
        <v>27678</v>
      </c>
      <c r="D39" s="103">
        <v>41188</v>
      </c>
      <c r="E39" s="93">
        <f t="shared" ref="E39:E41" si="3">F39-1</f>
        <v>0.48811330298432</v>
      </c>
      <c r="F39" s="74">
        <v>1.48811330298432</v>
      </c>
    </row>
    <row r="40" ht="20.1" customHeight="1" spans="1:6">
      <c r="A40" s="86" t="s">
        <v>86</v>
      </c>
      <c r="B40" s="101">
        <v>125076</v>
      </c>
      <c r="C40" s="102">
        <v>70041</v>
      </c>
      <c r="D40" s="103">
        <v>240058</v>
      </c>
      <c r="E40" s="93">
        <f t="shared" si="3"/>
        <v>2.42739252723405</v>
      </c>
      <c r="F40" s="74">
        <v>3.42739252723405</v>
      </c>
    </row>
    <row r="41" s="73" customFormat="1" ht="20.1" customHeight="1" spans="1:6">
      <c r="A41" s="100" t="s">
        <v>32</v>
      </c>
      <c r="B41" s="101">
        <v>14531</v>
      </c>
      <c r="C41" s="102">
        <v>14627</v>
      </c>
      <c r="D41" s="103">
        <v>240058</v>
      </c>
      <c r="E41" s="93">
        <f t="shared" si="3"/>
        <v>15.411977849183</v>
      </c>
      <c r="F41" s="73">
        <v>16.411977849183</v>
      </c>
    </row>
    <row r="42" s="73" customFormat="1" ht="20.1" customHeight="1" spans="1:5">
      <c r="A42" s="100" t="s">
        <v>34</v>
      </c>
      <c r="B42" s="101">
        <v>584</v>
      </c>
      <c r="C42" s="102">
        <v>584</v>
      </c>
      <c r="D42" s="103"/>
      <c r="E42" s="85"/>
    </row>
    <row r="43" s="73" customFormat="1" ht="20.1" customHeight="1" spans="1:5">
      <c r="A43" s="100" t="s">
        <v>36</v>
      </c>
      <c r="B43" s="101">
        <v>109961</v>
      </c>
      <c r="C43" s="102">
        <v>54830</v>
      </c>
      <c r="D43" s="103"/>
      <c r="E43" s="85"/>
    </row>
    <row r="44" ht="20.1" customHeight="1" spans="1:6">
      <c r="A44" s="104" t="s">
        <v>421</v>
      </c>
      <c r="B44" s="101">
        <v>29849</v>
      </c>
      <c r="C44" s="102">
        <v>29849</v>
      </c>
      <c r="D44" s="103">
        <v>5000</v>
      </c>
      <c r="E44" s="85">
        <f t="shared" ref="E44:E50" si="4">F44-1</f>
        <v>-0.83249020067674</v>
      </c>
      <c r="F44" s="74">
        <v>0.16750979932326</v>
      </c>
    </row>
    <row r="45" ht="20.1" customHeight="1" spans="1:6">
      <c r="A45" s="105" t="s">
        <v>40</v>
      </c>
      <c r="B45" s="101">
        <v>29849</v>
      </c>
      <c r="C45" s="102">
        <v>29849</v>
      </c>
      <c r="D45" s="103">
        <v>5000</v>
      </c>
      <c r="E45" s="93">
        <f t="shared" si="4"/>
        <v>-0.83249020067674</v>
      </c>
      <c r="F45" s="74">
        <v>0.16750979932326</v>
      </c>
    </row>
    <row r="46" ht="28" customHeight="1" spans="1:5">
      <c r="A46" s="105" t="s">
        <v>41</v>
      </c>
      <c r="B46" s="101"/>
      <c r="C46" s="101"/>
      <c r="D46" s="103"/>
      <c r="E46" s="93"/>
    </row>
    <row r="47" ht="28" customHeight="1" spans="1:5">
      <c r="A47" s="105" t="s">
        <v>42</v>
      </c>
      <c r="B47" s="101"/>
      <c r="C47" s="101"/>
      <c r="D47" s="103"/>
      <c r="E47" s="93"/>
    </row>
    <row r="48" ht="20.1" customHeight="1" spans="1:5">
      <c r="A48" s="86" t="s">
        <v>88</v>
      </c>
      <c r="B48" s="101"/>
      <c r="C48" s="101"/>
      <c r="D48" s="106"/>
      <c r="E48" s="93"/>
    </row>
    <row r="49" s="74" customFormat="1" ht="20.1" customHeight="1" spans="1:6">
      <c r="A49" s="86" t="s">
        <v>89</v>
      </c>
      <c r="B49" s="101">
        <v>6904</v>
      </c>
      <c r="C49" s="101">
        <v>6904</v>
      </c>
      <c r="D49" s="106">
        <v>811</v>
      </c>
      <c r="E49" s="93">
        <f t="shared" si="4"/>
        <v>-0.882531865585168</v>
      </c>
      <c r="F49" s="107">
        <v>0.117468134414832</v>
      </c>
    </row>
    <row r="50" ht="20.1" customHeight="1" spans="1:6">
      <c r="A50" s="108" t="s">
        <v>47</v>
      </c>
      <c r="B50" s="109">
        <v>374695</v>
      </c>
      <c r="C50" s="109">
        <v>423609</v>
      </c>
      <c r="D50" s="109">
        <v>438610</v>
      </c>
      <c r="E50" s="110">
        <f t="shared" si="4"/>
        <v>0.0354123732026499</v>
      </c>
      <c r="F50" s="74">
        <v>1.03541237320265</v>
      </c>
    </row>
    <row r="51" s="74" customFormat="1" ht="36.95" customHeight="1" spans="1:5">
      <c r="A51" s="111" t="s">
        <v>422</v>
      </c>
      <c r="B51" s="111"/>
      <c r="C51" s="111"/>
      <c r="D51" s="111"/>
      <c r="E51" s="111"/>
    </row>
  </sheetData>
  <mergeCells count="2">
    <mergeCell ref="A2:E2"/>
    <mergeCell ref="A51:E51"/>
  </mergeCells>
  <printOptions horizontalCentered="1"/>
  <pageMargins left="0.751388888888889" right="0.751388888888889" top="1" bottom="1" header="0.5" footer="0.5"/>
  <pageSetup paperSize="9" fitToHeight="0" orientation="portrait" horizontalDpi="600"/>
  <headerFooter>
    <oddFooter>&amp;C第 &amp;P 页，共 41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2"/>
  <sheetViews>
    <sheetView view="pageBreakPreview" zoomScaleNormal="100" workbookViewId="0">
      <pane ySplit="4" topLeftCell="A104" activePane="bottomLeft" state="frozen"/>
      <selection/>
      <selection pane="bottomLeft" activeCell="C3" sqref="C3"/>
    </sheetView>
  </sheetViews>
  <sheetFormatPr defaultColWidth="9" defaultRowHeight="12.75" outlineLevelCol="2"/>
  <cols>
    <col min="1" max="1" width="47" style="1" customWidth="1"/>
    <col min="2" max="3" width="16.7142857142857" style="1" customWidth="1"/>
    <col min="4" max="251" width="9.14285714285714" style="1"/>
    <col min="252" max="16384" width="9" style="5"/>
  </cols>
  <sheetData>
    <row r="1" ht="14.25" spans="1:3">
      <c r="A1" s="7" t="s">
        <v>423</v>
      </c>
      <c r="B1" s="55"/>
      <c r="C1" s="55"/>
    </row>
    <row r="2" ht="48" customHeight="1" spans="1:3">
      <c r="A2" s="56" t="s">
        <v>424</v>
      </c>
      <c r="B2" s="56"/>
      <c r="C2" s="56"/>
    </row>
    <row r="3" ht="19.9" customHeight="1" spans="1:3">
      <c r="A3" s="25"/>
      <c r="B3" s="57"/>
      <c r="C3" s="11" t="s">
        <v>6</v>
      </c>
    </row>
    <row r="4" s="54" customFormat="1" ht="28.15" customHeight="1" spans="1:3">
      <c r="A4" s="58" t="s">
        <v>93</v>
      </c>
      <c r="B4" s="59" t="s">
        <v>425</v>
      </c>
      <c r="C4" s="60" t="s">
        <v>419</v>
      </c>
    </row>
    <row r="5" s="54" customFormat="1" ht="28.15" customHeight="1" spans="1:3">
      <c r="A5" s="61" t="s">
        <v>426</v>
      </c>
      <c r="B5" s="62">
        <f>326054+2400</f>
        <v>328454</v>
      </c>
      <c r="C5" s="63">
        <f>365832+11256+6447+152+454+375+88+887+7816+61+5000+1</f>
        <v>398369</v>
      </c>
    </row>
    <row r="6" ht="25.9" customHeight="1" spans="1:3">
      <c r="A6" s="64" t="s">
        <v>427</v>
      </c>
      <c r="B6" s="62">
        <v>38907</v>
      </c>
      <c r="C6" s="63">
        <v>59573</v>
      </c>
    </row>
    <row r="7" ht="25.9" customHeight="1" spans="1:3">
      <c r="A7" s="65" t="s">
        <v>428</v>
      </c>
      <c r="B7" s="62">
        <v>1136</v>
      </c>
      <c r="C7" s="63">
        <v>1135</v>
      </c>
    </row>
    <row r="8" ht="25.9" customHeight="1" spans="1:3">
      <c r="A8" s="66" t="s">
        <v>96</v>
      </c>
      <c r="B8" s="62">
        <v>816</v>
      </c>
      <c r="C8" s="63">
        <v>852</v>
      </c>
    </row>
    <row r="9" ht="25.9" customHeight="1" spans="1:3">
      <c r="A9" s="66" t="s">
        <v>97</v>
      </c>
      <c r="B9" s="62">
        <v>16</v>
      </c>
      <c r="C9" s="63">
        <v>12</v>
      </c>
    </row>
    <row r="10" ht="25.9" customHeight="1" spans="1:3">
      <c r="A10" s="66" t="s">
        <v>98</v>
      </c>
      <c r="B10" s="62">
        <v>101</v>
      </c>
      <c r="C10" s="63">
        <v>65</v>
      </c>
    </row>
    <row r="11" ht="25.9" customHeight="1" spans="1:3">
      <c r="A11" s="66" t="s">
        <v>99</v>
      </c>
      <c r="B11" s="62">
        <v>14</v>
      </c>
      <c r="C11" s="63">
        <v>30</v>
      </c>
    </row>
    <row r="12" ht="25.9" customHeight="1" spans="1:3">
      <c r="A12" s="66" t="s">
        <v>100</v>
      </c>
      <c r="B12" s="62">
        <v>24</v>
      </c>
      <c r="C12" s="63">
        <v>45</v>
      </c>
    </row>
    <row r="13" ht="25.9" customHeight="1" spans="1:3">
      <c r="A13" s="66" t="s">
        <v>101</v>
      </c>
      <c r="B13" s="62">
        <v>50</v>
      </c>
      <c r="C13" s="63">
        <v>60</v>
      </c>
    </row>
    <row r="14" ht="25.9" customHeight="1" spans="1:3">
      <c r="A14" s="66" t="s">
        <v>108</v>
      </c>
      <c r="B14" s="62"/>
      <c r="C14" s="63">
        <v>41</v>
      </c>
    </row>
    <row r="15" ht="25.9" customHeight="1" spans="1:3">
      <c r="A15" s="66" t="s">
        <v>102</v>
      </c>
      <c r="B15" s="62">
        <v>115</v>
      </c>
      <c r="C15" s="63">
        <v>30</v>
      </c>
    </row>
    <row r="16" ht="25.9" customHeight="1" spans="1:3">
      <c r="A16" s="65" t="s">
        <v>429</v>
      </c>
      <c r="B16" s="62">
        <v>905</v>
      </c>
      <c r="C16" s="63">
        <v>937</v>
      </c>
    </row>
    <row r="17" ht="25.9" customHeight="1" spans="1:3">
      <c r="A17" s="66" t="s">
        <v>96</v>
      </c>
      <c r="B17" s="62">
        <v>734</v>
      </c>
      <c r="C17" s="63">
        <v>686</v>
      </c>
    </row>
    <row r="18" ht="25.9" customHeight="1" spans="1:3">
      <c r="A18" s="66" t="s">
        <v>104</v>
      </c>
      <c r="B18" s="62">
        <v>41</v>
      </c>
      <c r="C18" s="63">
        <v>44</v>
      </c>
    </row>
    <row r="19" ht="25.9" customHeight="1" spans="1:3">
      <c r="A19" s="66" t="s">
        <v>105</v>
      </c>
      <c r="B19" s="62">
        <v>75</v>
      </c>
      <c r="C19" s="63"/>
    </row>
    <row r="20" ht="25.9" customHeight="1" spans="1:3">
      <c r="A20" s="66" t="s">
        <v>108</v>
      </c>
      <c r="B20" s="62"/>
      <c r="C20" s="63">
        <v>37</v>
      </c>
    </row>
    <row r="21" ht="25.9" customHeight="1" spans="1:3">
      <c r="A21" s="66" t="s">
        <v>106</v>
      </c>
      <c r="B21" s="62">
        <v>55</v>
      </c>
      <c r="C21" s="63">
        <v>170</v>
      </c>
    </row>
    <row r="22" ht="25.9" customHeight="1" spans="1:3">
      <c r="A22" s="65" t="s">
        <v>430</v>
      </c>
      <c r="B22" s="62">
        <v>8863</v>
      </c>
      <c r="C22" s="63">
        <v>15410</v>
      </c>
    </row>
    <row r="23" ht="25.9" customHeight="1" spans="1:3">
      <c r="A23" s="66" t="s">
        <v>96</v>
      </c>
      <c r="B23" s="62">
        <v>6664</v>
      </c>
      <c r="C23" s="63">
        <v>8884</v>
      </c>
    </row>
    <row r="24" ht="25.9" customHeight="1" spans="1:3">
      <c r="A24" s="66" t="s">
        <v>97</v>
      </c>
      <c r="B24" s="62">
        <v>896</v>
      </c>
      <c r="C24" s="63">
        <v>1010</v>
      </c>
    </row>
    <row r="25" ht="25.9" customHeight="1" spans="1:3">
      <c r="A25" s="66" t="s">
        <v>431</v>
      </c>
      <c r="B25" s="62">
        <v>470</v>
      </c>
      <c r="C25" s="63"/>
    </row>
    <row r="26" ht="25.9" customHeight="1" spans="1:3">
      <c r="A26" s="66" t="s">
        <v>108</v>
      </c>
      <c r="B26" s="62"/>
      <c r="C26" s="63">
        <v>4459</v>
      </c>
    </row>
    <row r="27" ht="25.9" customHeight="1" spans="1:3">
      <c r="A27" s="66" t="s">
        <v>109</v>
      </c>
      <c r="B27" s="62">
        <v>833</v>
      </c>
      <c r="C27" s="63">
        <v>1057</v>
      </c>
    </row>
    <row r="28" ht="25.9" customHeight="1" spans="1:3">
      <c r="A28" s="65" t="s">
        <v>432</v>
      </c>
      <c r="B28" s="62">
        <v>904</v>
      </c>
      <c r="C28" s="63">
        <v>1610</v>
      </c>
    </row>
    <row r="29" ht="25.9" customHeight="1" spans="1:3">
      <c r="A29" s="66" t="s">
        <v>96</v>
      </c>
      <c r="B29" s="62">
        <v>637</v>
      </c>
      <c r="C29" s="63">
        <v>642</v>
      </c>
    </row>
    <row r="30" ht="25.9" customHeight="1" spans="1:3">
      <c r="A30" s="66" t="s">
        <v>108</v>
      </c>
      <c r="B30" s="62">
        <v>267</v>
      </c>
      <c r="C30" s="63">
        <v>180</v>
      </c>
    </row>
    <row r="31" ht="25.9" customHeight="1" spans="1:3">
      <c r="A31" s="66" t="s">
        <v>111</v>
      </c>
      <c r="B31" s="62">
        <v>568</v>
      </c>
      <c r="C31" s="63">
        <v>788</v>
      </c>
    </row>
    <row r="32" ht="25.9" customHeight="1" spans="1:3">
      <c r="A32" s="65" t="s">
        <v>433</v>
      </c>
      <c r="B32" s="62">
        <v>568</v>
      </c>
      <c r="C32" s="63">
        <v>813</v>
      </c>
    </row>
    <row r="33" ht="25.9" customHeight="1" spans="1:3">
      <c r="A33" s="66" t="s">
        <v>96</v>
      </c>
      <c r="B33" s="62">
        <v>350</v>
      </c>
      <c r="C33" s="63">
        <v>274</v>
      </c>
    </row>
    <row r="34" ht="25.9" customHeight="1" spans="1:3">
      <c r="A34" s="66" t="s">
        <v>108</v>
      </c>
      <c r="B34" s="62"/>
      <c r="C34" s="63">
        <v>140</v>
      </c>
    </row>
    <row r="35" ht="25.9" customHeight="1" spans="1:3">
      <c r="A35" s="66" t="s">
        <v>113</v>
      </c>
      <c r="B35" s="62">
        <v>218</v>
      </c>
      <c r="C35" s="63">
        <v>399</v>
      </c>
    </row>
    <row r="36" ht="25.9" customHeight="1" spans="1:3">
      <c r="A36" s="65" t="s">
        <v>434</v>
      </c>
      <c r="B36" s="62">
        <v>2381</v>
      </c>
      <c r="C36" s="63">
        <v>4090</v>
      </c>
    </row>
    <row r="37" ht="25.9" customHeight="1" spans="1:3">
      <c r="A37" s="66" t="s">
        <v>96</v>
      </c>
      <c r="B37" s="62">
        <v>1631</v>
      </c>
      <c r="C37" s="63">
        <v>2056</v>
      </c>
    </row>
    <row r="38" ht="25.9" customHeight="1" spans="1:3">
      <c r="A38" s="66" t="s">
        <v>97</v>
      </c>
      <c r="B38" s="62">
        <v>15</v>
      </c>
      <c r="C38" s="63">
        <v>1</v>
      </c>
    </row>
    <row r="39" ht="25.9" customHeight="1" spans="1:3">
      <c r="A39" s="66" t="s">
        <v>435</v>
      </c>
      <c r="B39" s="62">
        <v>206</v>
      </c>
      <c r="C39" s="63">
        <v>280</v>
      </c>
    </row>
    <row r="40" ht="25.9" customHeight="1" spans="1:3">
      <c r="A40" s="66" t="s">
        <v>115</v>
      </c>
      <c r="B40" s="62">
        <v>76</v>
      </c>
      <c r="C40" s="63">
        <v>85</v>
      </c>
    </row>
    <row r="41" ht="25.9" customHeight="1" spans="1:3">
      <c r="A41" s="66" t="s">
        <v>436</v>
      </c>
      <c r="B41" s="62"/>
      <c r="C41" s="63">
        <v>22</v>
      </c>
    </row>
    <row r="42" ht="25.9" customHeight="1" spans="1:3">
      <c r="A42" s="66" t="s">
        <v>116</v>
      </c>
      <c r="B42" s="62"/>
      <c r="C42" s="63">
        <v>369</v>
      </c>
    </row>
    <row r="43" ht="25.9" customHeight="1" spans="1:3">
      <c r="A43" s="66" t="s">
        <v>117</v>
      </c>
      <c r="B43" s="62">
        <v>339</v>
      </c>
      <c r="C43" s="63">
        <v>54</v>
      </c>
    </row>
    <row r="44" ht="25.9" customHeight="1" spans="1:3">
      <c r="A44" s="66" t="s">
        <v>108</v>
      </c>
      <c r="B44" s="62"/>
      <c r="C44" s="63">
        <v>277</v>
      </c>
    </row>
    <row r="45" ht="25.9" customHeight="1" spans="1:3">
      <c r="A45" s="66" t="s">
        <v>118</v>
      </c>
      <c r="B45" s="62">
        <v>114</v>
      </c>
      <c r="C45" s="63">
        <v>946</v>
      </c>
    </row>
    <row r="46" ht="25.9" customHeight="1" spans="1:3">
      <c r="A46" s="65" t="s">
        <v>437</v>
      </c>
      <c r="B46" s="62">
        <v>4500</v>
      </c>
      <c r="C46" s="63">
        <v>4800</v>
      </c>
    </row>
    <row r="47" ht="25.9" customHeight="1" spans="1:3">
      <c r="A47" s="66" t="s">
        <v>120</v>
      </c>
      <c r="B47" s="62">
        <v>4500</v>
      </c>
      <c r="C47" s="63">
        <v>4800</v>
      </c>
    </row>
    <row r="48" ht="25.9" customHeight="1" spans="1:3">
      <c r="A48" s="65" t="s">
        <v>438</v>
      </c>
      <c r="B48" s="62">
        <v>549</v>
      </c>
      <c r="C48" s="63">
        <v>693</v>
      </c>
    </row>
    <row r="49" ht="25.9" customHeight="1" spans="1:3">
      <c r="A49" s="66" t="s">
        <v>96</v>
      </c>
      <c r="B49" s="62">
        <v>418</v>
      </c>
      <c r="C49" s="63">
        <v>473</v>
      </c>
    </row>
    <row r="50" ht="25.9" customHeight="1" spans="1:3">
      <c r="A50" s="66" t="s">
        <v>122</v>
      </c>
      <c r="B50" s="62">
        <v>127</v>
      </c>
      <c r="C50" s="63">
        <v>145</v>
      </c>
    </row>
    <row r="51" ht="25.9" customHeight="1" spans="1:3">
      <c r="A51" s="66" t="s">
        <v>116</v>
      </c>
      <c r="B51" s="62">
        <v>4</v>
      </c>
      <c r="C51" s="63">
        <v>37</v>
      </c>
    </row>
    <row r="52" ht="25.9" customHeight="1" spans="1:3">
      <c r="A52" s="66" t="s">
        <v>108</v>
      </c>
      <c r="B52" s="62"/>
      <c r="C52" s="63">
        <v>38</v>
      </c>
    </row>
    <row r="53" ht="25.9" customHeight="1" spans="1:3">
      <c r="A53" s="65" t="s">
        <v>439</v>
      </c>
      <c r="B53" s="62">
        <v>1827</v>
      </c>
      <c r="C53" s="63">
        <v>2984</v>
      </c>
    </row>
    <row r="54" ht="25.9" customHeight="1" spans="1:3">
      <c r="A54" s="66" t="s">
        <v>96</v>
      </c>
      <c r="B54" s="62">
        <v>1493</v>
      </c>
      <c r="C54" s="63">
        <v>1864</v>
      </c>
    </row>
    <row r="55" ht="25.9" customHeight="1" spans="1:3">
      <c r="A55" s="66" t="s">
        <v>124</v>
      </c>
      <c r="B55" s="62">
        <v>169</v>
      </c>
      <c r="C55" s="63">
        <v>200</v>
      </c>
    </row>
    <row r="56" ht="25.9" customHeight="1" spans="1:3">
      <c r="A56" s="66" t="s">
        <v>125</v>
      </c>
      <c r="B56" s="62">
        <v>1</v>
      </c>
      <c r="C56" s="63">
        <v>60</v>
      </c>
    </row>
    <row r="57" ht="25.9" customHeight="1" spans="1:3">
      <c r="A57" s="66" t="s">
        <v>126</v>
      </c>
      <c r="B57" s="62">
        <v>164</v>
      </c>
      <c r="C57" s="63">
        <v>860</v>
      </c>
    </row>
    <row r="58" ht="25.9" customHeight="1" spans="1:3">
      <c r="A58" s="65" t="s">
        <v>440</v>
      </c>
      <c r="B58" s="62">
        <v>99</v>
      </c>
      <c r="C58" s="63">
        <v>308</v>
      </c>
    </row>
    <row r="59" ht="25.9" customHeight="1" spans="1:3">
      <c r="A59" s="66" t="s">
        <v>128</v>
      </c>
      <c r="B59" s="62">
        <v>5</v>
      </c>
      <c r="C59" s="63">
        <v>28</v>
      </c>
    </row>
    <row r="60" ht="25.9" customHeight="1" spans="1:3">
      <c r="A60" s="66" t="s">
        <v>129</v>
      </c>
      <c r="B60" s="62">
        <v>94</v>
      </c>
      <c r="C60" s="63">
        <v>280</v>
      </c>
    </row>
    <row r="61" ht="25.9" customHeight="1" spans="1:3">
      <c r="A61" s="65" t="s">
        <v>441</v>
      </c>
      <c r="B61" s="62">
        <v>5</v>
      </c>
      <c r="C61" s="63">
        <v>5</v>
      </c>
    </row>
    <row r="62" ht="25.9" customHeight="1" spans="1:3">
      <c r="A62" s="66" t="s">
        <v>131</v>
      </c>
      <c r="B62" s="62">
        <v>5</v>
      </c>
      <c r="C62" s="63">
        <v>5</v>
      </c>
    </row>
    <row r="63" ht="25.9" customHeight="1" spans="1:3">
      <c r="A63" s="65" t="s">
        <v>442</v>
      </c>
      <c r="B63" s="62">
        <v>146</v>
      </c>
      <c r="C63" s="63">
        <v>1626</v>
      </c>
    </row>
    <row r="64" ht="25.9" customHeight="1" spans="1:3">
      <c r="A64" s="66" t="s">
        <v>133</v>
      </c>
      <c r="B64" s="62">
        <v>146</v>
      </c>
      <c r="C64" s="63">
        <v>1573</v>
      </c>
    </row>
    <row r="65" ht="25.9" customHeight="1" spans="1:3">
      <c r="A65" s="66" t="s">
        <v>443</v>
      </c>
      <c r="B65" s="62"/>
      <c r="C65" s="63">
        <v>53</v>
      </c>
    </row>
    <row r="66" ht="25.9" customHeight="1" spans="1:3">
      <c r="A66" s="65" t="s">
        <v>444</v>
      </c>
      <c r="B66" s="62">
        <v>681</v>
      </c>
      <c r="C66" s="63">
        <v>836</v>
      </c>
    </row>
    <row r="67" ht="25.9" customHeight="1" spans="1:3">
      <c r="A67" s="66" t="s">
        <v>96</v>
      </c>
      <c r="B67" s="62">
        <v>470</v>
      </c>
      <c r="C67" s="63">
        <v>648</v>
      </c>
    </row>
    <row r="68" ht="25.9" customHeight="1" spans="1:3">
      <c r="A68" s="66" t="s">
        <v>135</v>
      </c>
      <c r="B68" s="62">
        <v>116</v>
      </c>
      <c r="C68" s="63">
        <v>128</v>
      </c>
    </row>
    <row r="69" ht="25.9" customHeight="1" spans="1:3">
      <c r="A69" s="66" t="s">
        <v>108</v>
      </c>
      <c r="B69" s="62"/>
      <c r="C69" s="63">
        <v>50</v>
      </c>
    </row>
    <row r="70" ht="25.9" customHeight="1" spans="1:3">
      <c r="A70" s="66" t="s">
        <v>136</v>
      </c>
      <c r="B70" s="62">
        <v>95</v>
      </c>
      <c r="C70" s="63">
        <v>10</v>
      </c>
    </row>
    <row r="71" ht="25.9" customHeight="1" spans="1:3">
      <c r="A71" s="65" t="s">
        <v>445</v>
      </c>
      <c r="B71" s="62">
        <v>938</v>
      </c>
      <c r="C71" s="63">
        <v>1259</v>
      </c>
    </row>
    <row r="72" ht="25.9" customHeight="1" spans="1:3">
      <c r="A72" s="66" t="s">
        <v>96</v>
      </c>
      <c r="B72" s="62">
        <v>794</v>
      </c>
      <c r="C72" s="63">
        <v>936</v>
      </c>
    </row>
    <row r="73" ht="25.9" customHeight="1" spans="1:3">
      <c r="A73" s="66" t="s">
        <v>108</v>
      </c>
      <c r="B73" s="62"/>
      <c r="C73" s="63">
        <v>89</v>
      </c>
    </row>
    <row r="74" ht="25.9" customHeight="1" spans="1:3">
      <c r="A74" s="66" t="s">
        <v>446</v>
      </c>
      <c r="B74" s="62">
        <v>144</v>
      </c>
      <c r="C74" s="63">
        <v>234</v>
      </c>
    </row>
    <row r="75" ht="25.9" customHeight="1" spans="1:3">
      <c r="A75" s="65" t="s">
        <v>447</v>
      </c>
      <c r="B75" s="62">
        <v>1893</v>
      </c>
      <c r="C75" s="63">
        <v>2472</v>
      </c>
    </row>
    <row r="76" ht="25.9" customHeight="1" spans="1:3">
      <c r="A76" s="66" t="s">
        <v>96</v>
      </c>
      <c r="B76" s="62">
        <v>590</v>
      </c>
      <c r="C76" s="63">
        <v>606</v>
      </c>
    </row>
    <row r="77" ht="25.9" customHeight="1" spans="1:3">
      <c r="A77" s="66" t="s">
        <v>108</v>
      </c>
      <c r="B77" s="62"/>
      <c r="C77" s="63">
        <v>112</v>
      </c>
    </row>
    <row r="78" ht="25.9" customHeight="1" spans="1:3">
      <c r="A78" s="66" t="s">
        <v>140</v>
      </c>
      <c r="B78" s="62">
        <v>1303</v>
      </c>
      <c r="C78" s="63">
        <v>1754</v>
      </c>
    </row>
    <row r="79" ht="25.9" customHeight="1" spans="1:3">
      <c r="A79" s="65" t="s">
        <v>141</v>
      </c>
      <c r="B79" s="62">
        <v>880</v>
      </c>
      <c r="C79" s="63">
        <v>1535</v>
      </c>
    </row>
    <row r="80" ht="25.9" customHeight="1" spans="1:3">
      <c r="A80" s="66" t="s">
        <v>96</v>
      </c>
      <c r="B80" s="62">
        <v>440</v>
      </c>
      <c r="C80" s="63">
        <v>303</v>
      </c>
    </row>
    <row r="81" ht="25.9" customHeight="1" spans="1:3">
      <c r="A81" s="66" t="s">
        <v>108</v>
      </c>
      <c r="B81" s="62">
        <v>32</v>
      </c>
      <c r="C81" s="63">
        <v>220</v>
      </c>
    </row>
    <row r="82" ht="25.9" customHeight="1" spans="1:3">
      <c r="A82" s="66" t="s">
        <v>142</v>
      </c>
      <c r="B82" s="62">
        <v>408</v>
      </c>
      <c r="C82" s="63">
        <v>1013</v>
      </c>
    </row>
    <row r="83" ht="25.9" customHeight="1" spans="1:3">
      <c r="A83" s="65" t="s">
        <v>143</v>
      </c>
      <c r="B83" s="62">
        <v>447</v>
      </c>
      <c r="C83" s="63">
        <v>582</v>
      </c>
    </row>
    <row r="84" ht="25.9" customHeight="1" spans="1:3">
      <c r="A84" s="66" t="s">
        <v>96</v>
      </c>
      <c r="B84" s="62">
        <v>407</v>
      </c>
      <c r="C84" s="63">
        <v>495</v>
      </c>
    </row>
    <row r="85" ht="25.9" customHeight="1" spans="1:3">
      <c r="A85" s="66" t="s">
        <v>144</v>
      </c>
      <c r="B85" s="62">
        <v>40</v>
      </c>
      <c r="C85" s="63">
        <v>87</v>
      </c>
    </row>
    <row r="86" ht="25.9" customHeight="1" spans="1:3">
      <c r="A86" s="65" t="s">
        <v>145</v>
      </c>
      <c r="B86" s="62">
        <v>966</v>
      </c>
      <c r="C86" s="63">
        <v>1253</v>
      </c>
    </row>
    <row r="87" ht="25.9" customHeight="1" spans="1:3">
      <c r="A87" s="66" t="s">
        <v>96</v>
      </c>
      <c r="B87" s="62">
        <v>693</v>
      </c>
      <c r="C87" s="63">
        <v>777</v>
      </c>
    </row>
    <row r="88" ht="25.9" customHeight="1" spans="1:3">
      <c r="A88" s="66" t="s">
        <v>108</v>
      </c>
      <c r="B88" s="62"/>
      <c r="C88" s="63">
        <v>76</v>
      </c>
    </row>
    <row r="89" ht="25.9" customHeight="1" spans="1:3">
      <c r="A89" s="66" t="s">
        <v>145</v>
      </c>
      <c r="B89" s="62">
        <v>273</v>
      </c>
      <c r="C89" s="63">
        <v>400</v>
      </c>
    </row>
    <row r="90" ht="25.9" customHeight="1" spans="1:3">
      <c r="A90" s="65" t="s">
        <v>146</v>
      </c>
      <c r="B90" s="62">
        <v>2085</v>
      </c>
      <c r="C90" s="63">
        <v>2788</v>
      </c>
    </row>
    <row r="91" ht="25.9" customHeight="1" spans="1:3">
      <c r="A91" s="66" t="s">
        <v>96</v>
      </c>
      <c r="B91" s="62">
        <v>1568</v>
      </c>
      <c r="C91" s="63">
        <v>1758</v>
      </c>
    </row>
    <row r="92" ht="25.9" customHeight="1" spans="1:3">
      <c r="A92" s="66" t="s">
        <v>147</v>
      </c>
      <c r="B92" s="62">
        <v>80</v>
      </c>
      <c r="C92" s="63">
        <v>36</v>
      </c>
    </row>
    <row r="93" ht="25.9" customHeight="1" spans="1:3">
      <c r="A93" s="66" t="s">
        <v>148</v>
      </c>
      <c r="B93" s="62">
        <v>17</v>
      </c>
      <c r="C93" s="63">
        <v>1</v>
      </c>
    </row>
    <row r="94" ht="25.9" customHeight="1" spans="1:3">
      <c r="A94" s="66" t="s">
        <v>149</v>
      </c>
      <c r="B94" s="62">
        <v>2</v>
      </c>
      <c r="C94" s="63">
        <v>8</v>
      </c>
    </row>
    <row r="95" ht="25.9" customHeight="1" spans="1:3">
      <c r="A95" s="66" t="s">
        <v>150</v>
      </c>
      <c r="B95" s="62">
        <v>291</v>
      </c>
      <c r="C95" s="63">
        <v>537</v>
      </c>
    </row>
    <row r="96" ht="25.9" customHeight="1" spans="1:3">
      <c r="A96" s="66" t="s">
        <v>108</v>
      </c>
      <c r="B96" s="62"/>
      <c r="C96" s="63">
        <v>128</v>
      </c>
    </row>
    <row r="97" ht="25.9" customHeight="1" spans="1:3">
      <c r="A97" s="66" t="s">
        <v>151</v>
      </c>
      <c r="B97" s="62">
        <v>127</v>
      </c>
      <c r="C97" s="63">
        <v>320</v>
      </c>
    </row>
    <row r="98" ht="25.9" customHeight="1" spans="1:3">
      <c r="A98" s="65" t="s">
        <v>152</v>
      </c>
      <c r="B98" s="62">
        <v>9134</v>
      </c>
      <c r="C98" s="63">
        <v>14437</v>
      </c>
    </row>
    <row r="99" ht="25.9" customHeight="1" spans="1:3">
      <c r="A99" s="66" t="s">
        <v>152</v>
      </c>
      <c r="B99" s="62">
        <v>9134</v>
      </c>
      <c r="C99" s="63">
        <v>14437</v>
      </c>
    </row>
    <row r="100" ht="25.9" customHeight="1" spans="1:3">
      <c r="A100" s="64" t="s">
        <v>448</v>
      </c>
      <c r="B100" s="62">
        <v>306</v>
      </c>
      <c r="C100" s="63">
        <v>99</v>
      </c>
    </row>
    <row r="101" ht="25.9" customHeight="1" spans="1:3">
      <c r="A101" s="65" t="s">
        <v>154</v>
      </c>
      <c r="B101" s="62">
        <v>260</v>
      </c>
      <c r="C101" s="63">
        <v>99</v>
      </c>
    </row>
    <row r="102" ht="25.9" customHeight="1" spans="1:3">
      <c r="A102" s="66" t="s">
        <v>155</v>
      </c>
      <c r="B102" s="62">
        <v>53</v>
      </c>
      <c r="C102" s="63"/>
    </row>
    <row r="103" ht="25.9" customHeight="1" spans="1:3">
      <c r="A103" s="66" t="s">
        <v>156</v>
      </c>
      <c r="B103" s="62">
        <v>204</v>
      </c>
      <c r="C103" s="63">
        <v>99</v>
      </c>
    </row>
    <row r="104" ht="25.9" customHeight="1" spans="1:3">
      <c r="A104" s="66" t="s">
        <v>157</v>
      </c>
      <c r="B104" s="62">
        <v>3</v>
      </c>
      <c r="C104" s="63"/>
    </row>
    <row r="105" ht="25.9" customHeight="1" spans="1:3">
      <c r="A105" s="65" t="s">
        <v>158</v>
      </c>
      <c r="B105" s="62">
        <v>46</v>
      </c>
      <c r="C105" s="63"/>
    </row>
    <row r="106" ht="25.9" customHeight="1" spans="1:3">
      <c r="A106" s="66" t="s">
        <v>158</v>
      </c>
      <c r="B106" s="62">
        <v>46</v>
      </c>
      <c r="C106" s="63"/>
    </row>
    <row r="107" ht="25.9" customHeight="1" spans="1:3">
      <c r="A107" s="64" t="s">
        <v>449</v>
      </c>
      <c r="B107" s="62">
        <v>3887</v>
      </c>
      <c r="C107" s="63">
        <v>5872</v>
      </c>
    </row>
    <row r="108" ht="25.9" customHeight="1" spans="1:3">
      <c r="A108" s="65" t="s">
        <v>160</v>
      </c>
      <c r="B108" s="62">
        <v>1798</v>
      </c>
      <c r="C108" s="63">
        <v>2700</v>
      </c>
    </row>
    <row r="109" ht="25.9" customHeight="1" spans="1:3">
      <c r="A109" s="66" t="s">
        <v>161</v>
      </c>
      <c r="B109" s="62">
        <v>1798</v>
      </c>
      <c r="C109" s="63">
        <v>2700</v>
      </c>
    </row>
    <row r="110" ht="25.9" customHeight="1" spans="1:3">
      <c r="A110" s="65" t="s">
        <v>162</v>
      </c>
      <c r="B110" s="62">
        <v>191</v>
      </c>
      <c r="C110" s="63">
        <v>509</v>
      </c>
    </row>
    <row r="111" ht="25.9" customHeight="1" spans="1:3">
      <c r="A111" s="66" t="s">
        <v>96</v>
      </c>
      <c r="B111" s="62">
        <v>191</v>
      </c>
      <c r="C111" s="63">
        <v>509</v>
      </c>
    </row>
    <row r="112" ht="25.9" customHeight="1" spans="1:3">
      <c r="A112" s="65" t="s">
        <v>163</v>
      </c>
      <c r="B112" s="62">
        <v>654</v>
      </c>
      <c r="C112" s="63">
        <v>1210</v>
      </c>
    </row>
    <row r="113" ht="25.9" customHeight="1" spans="1:3">
      <c r="A113" s="66" t="s">
        <v>96</v>
      </c>
      <c r="B113" s="62">
        <v>654</v>
      </c>
      <c r="C113" s="63">
        <v>1210</v>
      </c>
    </row>
    <row r="114" ht="25.9" customHeight="1" spans="1:3">
      <c r="A114" s="65" t="s">
        <v>164</v>
      </c>
      <c r="B114" s="62">
        <v>955</v>
      </c>
      <c r="C114" s="63">
        <v>1177</v>
      </c>
    </row>
    <row r="115" ht="25.9" customHeight="1" spans="1:3">
      <c r="A115" s="66" t="s">
        <v>96</v>
      </c>
      <c r="B115" s="62">
        <v>618</v>
      </c>
      <c r="C115" s="63">
        <v>673</v>
      </c>
    </row>
    <row r="116" ht="25.9" customHeight="1" spans="1:3">
      <c r="A116" s="66" t="s">
        <v>165</v>
      </c>
      <c r="B116" s="62">
        <v>33</v>
      </c>
      <c r="C116" s="63">
        <v>66</v>
      </c>
    </row>
    <row r="117" ht="25.9" customHeight="1" spans="1:3">
      <c r="A117" s="66" t="s">
        <v>166</v>
      </c>
      <c r="B117" s="62">
        <v>16</v>
      </c>
      <c r="C117" s="63">
        <v>21</v>
      </c>
    </row>
    <row r="118" ht="25.9" customHeight="1" spans="1:3">
      <c r="A118" s="66" t="s">
        <v>167</v>
      </c>
      <c r="B118" s="62">
        <v>28</v>
      </c>
      <c r="C118" s="63">
        <v>56</v>
      </c>
    </row>
    <row r="119" ht="25.9" customHeight="1" spans="1:3">
      <c r="A119" s="66" t="s">
        <v>168</v>
      </c>
      <c r="B119" s="62">
        <v>155</v>
      </c>
      <c r="C119" s="63">
        <v>78</v>
      </c>
    </row>
    <row r="120" ht="25.9" customHeight="1" spans="1:3">
      <c r="A120" s="66" t="s">
        <v>169</v>
      </c>
      <c r="B120" s="62">
        <v>20</v>
      </c>
      <c r="C120" s="63">
        <v>55</v>
      </c>
    </row>
    <row r="121" ht="25.9" customHeight="1" spans="1:3">
      <c r="A121" s="66" t="s">
        <v>170</v>
      </c>
      <c r="B121" s="62">
        <v>9</v>
      </c>
      <c r="C121" s="63"/>
    </row>
    <row r="122" ht="25.9" customHeight="1" spans="1:3">
      <c r="A122" s="66" t="s">
        <v>108</v>
      </c>
      <c r="B122" s="62">
        <v>76</v>
      </c>
      <c r="C122" s="63">
        <v>75</v>
      </c>
    </row>
    <row r="123" ht="25.9" customHeight="1" spans="1:3">
      <c r="A123" s="66" t="s">
        <v>171</v>
      </c>
      <c r="B123" s="62"/>
      <c r="C123" s="63">
        <v>153</v>
      </c>
    </row>
    <row r="124" ht="25.9" customHeight="1" spans="1:3">
      <c r="A124" s="65" t="s">
        <v>172</v>
      </c>
      <c r="B124" s="62">
        <v>289</v>
      </c>
      <c r="C124" s="63">
        <v>276</v>
      </c>
    </row>
    <row r="125" ht="25.9" customHeight="1" spans="1:3">
      <c r="A125" s="66" t="s">
        <v>172</v>
      </c>
      <c r="B125" s="62">
        <v>289</v>
      </c>
      <c r="C125" s="63">
        <v>276</v>
      </c>
    </row>
    <row r="126" ht="25.9" customHeight="1" spans="1:3">
      <c r="A126" s="64" t="s">
        <v>450</v>
      </c>
      <c r="B126" s="62">
        <v>92961</v>
      </c>
      <c r="C126" s="63">
        <f>95117+6447+152+454+375+1</f>
        <v>102546</v>
      </c>
    </row>
    <row r="127" ht="25.9" customHeight="1" spans="1:3">
      <c r="A127" s="65" t="s">
        <v>174</v>
      </c>
      <c r="B127" s="62">
        <v>1294</v>
      </c>
      <c r="C127" s="63">
        <v>1510</v>
      </c>
    </row>
    <row r="128" ht="25.9" customHeight="1" spans="1:3">
      <c r="A128" s="66" t="s">
        <v>96</v>
      </c>
      <c r="B128" s="62">
        <v>1091</v>
      </c>
      <c r="C128" s="63">
        <v>395</v>
      </c>
    </row>
    <row r="129" ht="25.9" customHeight="1" spans="1:3">
      <c r="A129" s="66" t="s">
        <v>371</v>
      </c>
      <c r="B129" s="62"/>
      <c r="C129" s="63">
        <v>136</v>
      </c>
    </row>
    <row r="130" ht="25.9" customHeight="1" spans="1:3">
      <c r="A130" s="66" t="s">
        <v>175</v>
      </c>
      <c r="B130" s="62">
        <v>203</v>
      </c>
      <c r="C130" s="63">
        <v>979</v>
      </c>
    </row>
    <row r="131" ht="25.9" customHeight="1" spans="1:3">
      <c r="A131" s="65" t="s">
        <v>176</v>
      </c>
      <c r="B131" s="62">
        <v>87959</v>
      </c>
      <c r="C131" s="63">
        <f>89614+6447+454+375+1</f>
        <v>96891</v>
      </c>
    </row>
    <row r="132" ht="25.9" customHeight="1" spans="1:3">
      <c r="A132" s="66" t="s">
        <v>177</v>
      </c>
      <c r="B132" s="62">
        <v>2476</v>
      </c>
      <c r="C132" s="63">
        <f>1994+454+1</f>
        <v>2449</v>
      </c>
    </row>
    <row r="133" ht="25.9" customHeight="1" spans="1:3">
      <c r="A133" s="66" t="s">
        <v>178</v>
      </c>
      <c r="B133" s="62">
        <v>40817</v>
      </c>
      <c r="C133" s="63">
        <v>47292</v>
      </c>
    </row>
    <row r="134" ht="25.9" customHeight="1" spans="1:3">
      <c r="A134" s="66" t="s">
        <v>179</v>
      </c>
      <c r="B134" s="62">
        <v>19501</v>
      </c>
      <c r="C134" s="63">
        <v>21956</v>
      </c>
    </row>
    <row r="135" ht="25.9" customHeight="1" spans="1:3">
      <c r="A135" s="66" t="s">
        <v>180</v>
      </c>
      <c r="B135" s="62">
        <v>13529</v>
      </c>
      <c r="C135" s="63">
        <f>14665+375</f>
        <v>15040</v>
      </c>
    </row>
    <row r="136" ht="25.9" customHeight="1" spans="1:3">
      <c r="A136" s="66" t="s">
        <v>181</v>
      </c>
      <c r="B136" s="62">
        <v>11636</v>
      </c>
      <c r="C136" s="63">
        <f>3707+6447</f>
        <v>10154</v>
      </c>
    </row>
    <row r="137" ht="25.9" customHeight="1" spans="1:3">
      <c r="A137" s="65" t="s">
        <v>182</v>
      </c>
      <c r="B137" s="62">
        <v>2317</v>
      </c>
      <c r="C137" s="63">
        <v>2662</v>
      </c>
    </row>
    <row r="138" ht="25.9" customHeight="1" spans="1:3">
      <c r="A138" s="66" t="s">
        <v>183</v>
      </c>
      <c r="B138" s="62">
        <v>2317</v>
      </c>
      <c r="C138" s="63">
        <v>2195</v>
      </c>
    </row>
    <row r="139" ht="25.9" customHeight="1" spans="1:3">
      <c r="A139" s="66" t="s">
        <v>451</v>
      </c>
      <c r="B139" s="62"/>
      <c r="C139" s="63">
        <v>467</v>
      </c>
    </row>
    <row r="140" ht="25.9" customHeight="1" spans="1:3">
      <c r="A140" s="65" t="s">
        <v>184</v>
      </c>
      <c r="B140" s="62">
        <v>608</v>
      </c>
      <c r="C140" s="63">
        <v>550</v>
      </c>
    </row>
    <row r="141" ht="25.9" customHeight="1" spans="1:3">
      <c r="A141" s="66" t="s">
        <v>452</v>
      </c>
      <c r="B141" s="62">
        <v>608</v>
      </c>
      <c r="C141" s="63">
        <v>550</v>
      </c>
    </row>
    <row r="142" ht="25.9" customHeight="1" spans="1:3">
      <c r="A142" s="65" t="s">
        <v>186</v>
      </c>
      <c r="B142" s="62">
        <v>721</v>
      </c>
      <c r="C142" s="63">
        <v>651</v>
      </c>
    </row>
    <row r="143" ht="25.9" customHeight="1" spans="1:3">
      <c r="A143" s="66" t="s">
        <v>187</v>
      </c>
      <c r="B143" s="62">
        <v>15</v>
      </c>
      <c r="C143" s="63"/>
    </row>
    <row r="144" ht="25.9" customHeight="1" spans="1:3">
      <c r="A144" s="66" t="s">
        <v>188</v>
      </c>
      <c r="B144" s="62">
        <v>706</v>
      </c>
      <c r="C144" s="63">
        <v>651</v>
      </c>
    </row>
    <row r="145" ht="25.9" customHeight="1" spans="1:3">
      <c r="A145" s="65" t="s">
        <v>189</v>
      </c>
      <c r="B145" s="62">
        <v>62</v>
      </c>
      <c r="C145" s="63">
        <f>130+152</f>
        <v>282</v>
      </c>
    </row>
    <row r="146" ht="25.9" customHeight="1" spans="1:3">
      <c r="A146" s="66" t="s">
        <v>189</v>
      </c>
      <c r="B146" s="62">
        <v>62</v>
      </c>
      <c r="C146" s="63">
        <f>130+152</f>
        <v>282</v>
      </c>
    </row>
    <row r="147" ht="25.9" customHeight="1" spans="1:3">
      <c r="A147" s="64" t="s">
        <v>453</v>
      </c>
      <c r="B147" s="62">
        <v>3972</v>
      </c>
      <c r="C147" s="63">
        <f>3805+2504</f>
        <v>6309</v>
      </c>
    </row>
    <row r="148" ht="25.9" customHeight="1" spans="1:3">
      <c r="A148" s="65" t="s">
        <v>191</v>
      </c>
      <c r="B148" s="62">
        <v>1826</v>
      </c>
      <c r="C148" s="63">
        <v>2468</v>
      </c>
    </row>
    <row r="149" ht="25.9" customHeight="1" spans="1:3">
      <c r="A149" s="66" t="s">
        <v>96</v>
      </c>
      <c r="B149" s="62">
        <v>1117</v>
      </c>
      <c r="C149" s="63">
        <v>1031</v>
      </c>
    </row>
    <row r="150" ht="25.9" customHeight="1" spans="1:3">
      <c r="A150" s="66" t="s">
        <v>371</v>
      </c>
      <c r="B150" s="62"/>
      <c r="C150" s="63">
        <v>335</v>
      </c>
    </row>
    <row r="151" ht="25.9" customHeight="1" spans="1:3">
      <c r="A151" s="66" t="s">
        <v>192</v>
      </c>
      <c r="B151" s="62">
        <v>709</v>
      </c>
      <c r="C151" s="63">
        <v>1102</v>
      </c>
    </row>
    <row r="152" ht="25.9" customHeight="1" spans="1:3">
      <c r="A152" s="65" t="s">
        <v>195</v>
      </c>
      <c r="B152" s="62">
        <v>15</v>
      </c>
      <c r="C152" s="63">
        <v>15</v>
      </c>
    </row>
    <row r="153" ht="25.9" customHeight="1" spans="1:3">
      <c r="A153" s="66" t="s">
        <v>196</v>
      </c>
      <c r="B153" s="62">
        <v>15</v>
      </c>
      <c r="C153" s="63">
        <v>15</v>
      </c>
    </row>
    <row r="154" ht="25.9" customHeight="1" spans="1:3">
      <c r="A154" s="65" t="s">
        <v>197</v>
      </c>
      <c r="B154" s="62">
        <v>2131</v>
      </c>
      <c r="C154" s="63">
        <f>1322+2504</f>
        <v>3826</v>
      </c>
    </row>
    <row r="155" ht="25.9" customHeight="1" spans="1:3">
      <c r="A155" s="66" t="s">
        <v>197</v>
      </c>
      <c r="B155" s="62">
        <v>2131</v>
      </c>
      <c r="C155" s="63">
        <f>1322+2504</f>
        <v>3826</v>
      </c>
    </row>
    <row r="156" ht="25.9" customHeight="1" spans="1:3">
      <c r="A156" s="64" t="s">
        <v>454</v>
      </c>
      <c r="B156" s="62">
        <v>8711</v>
      </c>
      <c r="C156" s="63">
        <v>11465</v>
      </c>
    </row>
    <row r="157" ht="25.9" customHeight="1" spans="1:3">
      <c r="A157" s="65" t="s">
        <v>199</v>
      </c>
      <c r="B157" s="62">
        <v>2443</v>
      </c>
      <c r="C157" s="63">
        <v>5849</v>
      </c>
    </row>
    <row r="158" ht="25.9" customHeight="1" spans="1:3">
      <c r="A158" s="66" t="s">
        <v>96</v>
      </c>
      <c r="B158" s="62">
        <v>714</v>
      </c>
      <c r="C158" s="63">
        <v>535</v>
      </c>
    </row>
    <row r="159" ht="25.9" customHeight="1" spans="1:3">
      <c r="A159" s="66" t="s">
        <v>371</v>
      </c>
      <c r="B159" s="62">
        <v>92</v>
      </c>
      <c r="C159" s="63">
        <v>230</v>
      </c>
    </row>
    <row r="160" ht="25.9" customHeight="1" spans="1:3">
      <c r="A160" s="66" t="s">
        <v>455</v>
      </c>
      <c r="B160" s="62"/>
      <c r="C160" s="63">
        <v>20</v>
      </c>
    </row>
    <row r="161" ht="25.9" customHeight="1" spans="1:3">
      <c r="A161" s="66" t="s">
        <v>200</v>
      </c>
      <c r="B161" s="62"/>
      <c r="C161" s="63">
        <v>109</v>
      </c>
    </row>
    <row r="162" ht="25.9" customHeight="1" spans="1:3">
      <c r="A162" s="66" t="s">
        <v>201</v>
      </c>
      <c r="B162" s="62">
        <v>31</v>
      </c>
      <c r="C162" s="63">
        <v>17</v>
      </c>
    </row>
    <row r="163" ht="25.9" customHeight="1" spans="1:3">
      <c r="A163" s="66" t="s">
        <v>202</v>
      </c>
      <c r="B163" s="62">
        <v>28</v>
      </c>
      <c r="C163" s="63">
        <v>24</v>
      </c>
    </row>
    <row r="164" ht="25.9" customHeight="1" spans="1:3">
      <c r="A164" s="66" t="s">
        <v>203</v>
      </c>
      <c r="B164" s="62">
        <v>1578</v>
      </c>
      <c r="C164" s="63">
        <v>4914</v>
      </c>
    </row>
    <row r="165" ht="25.9" customHeight="1" spans="1:3">
      <c r="A165" s="65" t="s">
        <v>204</v>
      </c>
      <c r="B165" s="62">
        <v>5</v>
      </c>
      <c r="C165" s="63">
        <v>18</v>
      </c>
    </row>
    <row r="166" ht="25.9" customHeight="1" spans="1:3">
      <c r="A166" s="66" t="s">
        <v>205</v>
      </c>
      <c r="B166" s="62">
        <v>5</v>
      </c>
      <c r="C166" s="63">
        <v>18</v>
      </c>
    </row>
    <row r="167" ht="25.9" customHeight="1" spans="1:3">
      <c r="A167" s="65" t="s">
        <v>456</v>
      </c>
      <c r="B167" s="62"/>
      <c r="C167" s="63">
        <v>22</v>
      </c>
    </row>
    <row r="168" ht="25.9" customHeight="1" spans="1:3">
      <c r="A168" s="66" t="s">
        <v>457</v>
      </c>
      <c r="B168" s="62"/>
      <c r="C168" s="63">
        <v>22</v>
      </c>
    </row>
    <row r="169" ht="25.9" customHeight="1" spans="1:3">
      <c r="A169" s="65" t="s">
        <v>206</v>
      </c>
      <c r="B169" s="62">
        <v>192</v>
      </c>
      <c r="C169" s="63">
        <v>537</v>
      </c>
    </row>
    <row r="170" ht="25.9" customHeight="1" spans="1:3">
      <c r="A170" s="66" t="s">
        <v>96</v>
      </c>
      <c r="B170" s="62">
        <v>192</v>
      </c>
      <c r="C170" s="63">
        <v>1</v>
      </c>
    </row>
    <row r="171" ht="25.9" customHeight="1" spans="1:3">
      <c r="A171" s="66" t="s">
        <v>371</v>
      </c>
      <c r="B171" s="62"/>
      <c r="C171" s="63">
        <v>17</v>
      </c>
    </row>
    <row r="172" ht="25.9" customHeight="1" spans="1:3">
      <c r="A172" s="66" t="s">
        <v>458</v>
      </c>
      <c r="B172" s="62"/>
      <c r="C172" s="63">
        <v>233</v>
      </c>
    </row>
    <row r="173" ht="25.9" customHeight="1" spans="1:3">
      <c r="A173" s="66" t="s">
        <v>207</v>
      </c>
      <c r="B173" s="62"/>
      <c r="C173" s="63">
        <v>286</v>
      </c>
    </row>
    <row r="174" ht="25.9" customHeight="1" spans="1:3">
      <c r="A174" s="65" t="s">
        <v>208</v>
      </c>
      <c r="B174" s="62">
        <v>6071</v>
      </c>
      <c r="C174" s="63">
        <v>5039</v>
      </c>
    </row>
    <row r="175" ht="25.9" customHeight="1" spans="1:3">
      <c r="A175" s="66" t="s">
        <v>459</v>
      </c>
      <c r="B175" s="62"/>
      <c r="C175" s="63">
        <v>30</v>
      </c>
    </row>
    <row r="176" ht="25.9" customHeight="1" spans="1:3">
      <c r="A176" s="66" t="s">
        <v>208</v>
      </c>
      <c r="B176" s="62">
        <v>6071</v>
      </c>
      <c r="C176" s="63">
        <v>5009</v>
      </c>
    </row>
    <row r="177" ht="25.9" customHeight="1" spans="1:3">
      <c r="A177" s="64" t="s">
        <v>460</v>
      </c>
      <c r="B177" s="62">
        <v>38340</v>
      </c>
      <c r="C177" s="63">
        <f>28388+88</f>
        <v>28476</v>
      </c>
    </row>
    <row r="178" ht="25.9" customHeight="1" spans="1:3">
      <c r="A178" s="65" t="s">
        <v>210</v>
      </c>
      <c r="B178" s="62">
        <v>1078</v>
      </c>
      <c r="C178" s="63">
        <v>1449</v>
      </c>
    </row>
    <row r="179" ht="25.9" customHeight="1" spans="1:3">
      <c r="A179" s="66" t="s">
        <v>96</v>
      </c>
      <c r="B179" s="62">
        <v>809</v>
      </c>
      <c r="C179" s="63">
        <v>901</v>
      </c>
    </row>
    <row r="180" ht="25.9" customHeight="1" spans="1:3">
      <c r="A180" s="66" t="s">
        <v>211</v>
      </c>
      <c r="B180" s="62">
        <v>27</v>
      </c>
      <c r="C180" s="63">
        <v>34</v>
      </c>
    </row>
    <row r="181" ht="25.9" customHeight="1" spans="1:3">
      <c r="A181" s="66" t="s">
        <v>212</v>
      </c>
      <c r="B181" s="62">
        <v>24</v>
      </c>
      <c r="C181" s="63">
        <v>156</v>
      </c>
    </row>
    <row r="182" ht="25.9" customHeight="1" spans="1:3">
      <c r="A182" s="66" t="s">
        <v>461</v>
      </c>
      <c r="B182" s="62"/>
      <c r="C182" s="63">
        <v>103</v>
      </c>
    </row>
    <row r="183" ht="25.9" customHeight="1" spans="1:3">
      <c r="A183" s="66" t="s">
        <v>213</v>
      </c>
      <c r="B183" s="62">
        <v>50</v>
      </c>
      <c r="C183" s="63">
        <v>100</v>
      </c>
    </row>
    <row r="184" ht="25.9" customHeight="1" spans="1:3">
      <c r="A184" s="66" t="s">
        <v>108</v>
      </c>
      <c r="B184" s="62"/>
      <c r="C184" s="63">
        <v>108</v>
      </c>
    </row>
    <row r="185" ht="25.9" customHeight="1" spans="1:3">
      <c r="A185" s="66" t="s">
        <v>214</v>
      </c>
      <c r="B185" s="62">
        <v>168</v>
      </c>
      <c r="C185" s="63">
        <v>47</v>
      </c>
    </row>
    <row r="186" ht="25.9" customHeight="1" spans="1:3">
      <c r="A186" s="65" t="s">
        <v>215</v>
      </c>
      <c r="B186" s="62">
        <v>1837</v>
      </c>
      <c r="C186" s="63">
        <v>2692</v>
      </c>
    </row>
    <row r="187" ht="25.9" customHeight="1" spans="1:3">
      <c r="A187" s="66" t="s">
        <v>96</v>
      </c>
      <c r="B187" s="62"/>
      <c r="C187" s="63">
        <v>343</v>
      </c>
    </row>
    <row r="188" ht="25.9" customHeight="1" spans="1:3">
      <c r="A188" s="66" t="s">
        <v>97</v>
      </c>
      <c r="B188" s="62">
        <v>485</v>
      </c>
      <c r="C188" s="63"/>
    </row>
    <row r="189" ht="25.9" customHeight="1" spans="1:3">
      <c r="A189" s="66" t="s">
        <v>371</v>
      </c>
      <c r="B189" s="62"/>
      <c r="C189" s="63">
        <v>223</v>
      </c>
    </row>
    <row r="190" ht="25.9" customHeight="1" spans="1:3">
      <c r="A190" s="66" t="s">
        <v>216</v>
      </c>
      <c r="B190" s="62">
        <v>1352</v>
      </c>
      <c r="C190" s="63">
        <v>2126</v>
      </c>
    </row>
    <row r="191" ht="25.9" customHeight="1" spans="1:3">
      <c r="A191" s="65" t="s">
        <v>217</v>
      </c>
      <c r="B191" s="62">
        <v>21203</v>
      </c>
      <c r="C191" s="63">
        <v>17431</v>
      </c>
    </row>
    <row r="192" ht="25.9" customHeight="1" spans="1:3">
      <c r="A192" s="66" t="s">
        <v>218</v>
      </c>
      <c r="B192" s="62">
        <v>6339</v>
      </c>
      <c r="C192" s="63">
        <v>4504</v>
      </c>
    </row>
    <row r="193" ht="25.9" customHeight="1" spans="1:3">
      <c r="A193" s="66" t="s">
        <v>219</v>
      </c>
      <c r="B193" s="62">
        <v>8958</v>
      </c>
      <c r="C193" s="63">
        <v>11841</v>
      </c>
    </row>
    <row r="194" ht="25.9" customHeight="1" spans="1:3">
      <c r="A194" s="66" t="s">
        <v>220</v>
      </c>
      <c r="B194" s="62">
        <v>5777</v>
      </c>
      <c r="C194" s="63">
        <v>1011</v>
      </c>
    </row>
    <row r="195" ht="25.9" customHeight="1" spans="1:3">
      <c r="A195" s="66" t="s">
        <v>221</v>
      </c>
      <c r="B195" s="62">
        <v>129</v>
      </c>
      <c r="C195" s="63">
        <v>75</v>
      </c>
    </row>
    <row r="196" ht="25.9" customHeight="1" spans="1:3">
      <c r="A196" s="65" t="s">
        <v>222</v>
      </c>
      <c r="B196" s="62">
        <v>121</v>
      </c>
      <c r="C196" s="63">
        <v>900</v>
      </c>
    </row>
    <row r="197" ht="25.9" customHeight="1" spans="1:3">
      <c r="A197" s="66" t="s">
        <v>223</v>
      </c>
      <c r="B197" s="62">
        <v>121</v>
      </c>
      <c r="C197" s="63">
        <v>900</v>
      </c>
    </row>
    <row r="198" ht="25.9" customHeight="1" spans="1:3">
      <c r="A198" s="65" t="s">
        <v>224</v>
      </c>
      <c r="B198" s="62">
        <v>496</v>
      </c>
      <c r="C198" s="63">
        <v>110</v>
      </c>
    </row>
    <row r="199" ht="25.9" customHeight="1" spans="1:3">
      <c r="A199" s="66" t="s">
        <v>462</v>
      </c>
      <c r="B199" s="62"/>
      <c r="C199" s="63">
        <v>8</v>
      </c>
    </row>
    <row r="200" ht="25.9" customHeight="1" spans="1:3">
      <c r="A200" s="66" t="s">
        <v>226</v>
      </c>
      <c r="B200" s="62">
        <v>491</v>
      </c>
      <c r="C200" s="63"/>
    </row>
    <row r="201" ht="25.9" customHeight="1" spans="1:3">
      <c r="A201" s="66" t="s">
        <v>227</v>
      </c>
      <c r="B201" s="62">
        <v>5</v>
      </c>
      <c r="C201" s="63">
        <v>102</v>
      </c>
    </row>
    <row r="202" ht="25.9" customHeight="1" spans="1:3">
      <c r="A202" s="65" t="s">
        <v>228</v>
      </c>
      <c r="B202" s="62">
        <v>1501</v>
      </c>
      <c r="C202" s="63">
        <v>1900</v>
      </c>
    </row>
    <row r="203" ht="25.9" customHeight="1" spans="1:3">
      <c r="A203" s="66" t="s">
        <v>229</v>
      </c>
      <c r="B203" s="62">
        <v>760</v>
      </c>
      <c r="C203" s="63">
        <v>899</v>
      </c>
    </row>
    <row r="204" ht="25.9" customHeight="1" spans="1:3">
      <c r="A204" s="66" t="s">
        <v>230</v>
      </c>
      <c r="B204" s="62">
        <v>189</v>
      </c>
      <c r="C204" s="63">
        <v>394</v>
      </c>
    </row>
    <row r="205" ht="25.9" customHeight="1" spans="1:3">
      <c r="A205" s="66" t="s">
        <v>231</v>
      </c>
      <c r="B205" s="62">
        <v>552</v>
      </c>
      <c r="C205" s="63">
        <v>607</v>
      </c>
    </row>
    <row r="206" ht="25.9" customHeight="1" spans="1:3">
      <c r="A206" s="65" t="s">
        <v>232</v>
      </c>
      <c r="B206" s="62">
        <v>253</v>
      </c>
      <c r="C206" s="63">
        <f>374+88</f>
        <v>462</v>
      </c>
    </row>
    <row r="207" ht="25.9" customHeight="1" spans="1:3">
      <c r="A207" s="66" t="s">
        <v>233</v>
      </c>
      <c r="B207" s="62">
        <v>234</v>
      </c>
      <c r="C207" s="63">
        <f>256+88</f>
        <v>344</v>
      </c>
    </row>
    <row r="208" ht="25.9" customHeight="1" spans="1:3">
      <c r="A208" s="66" t="s">
        <v>234</v>
      </c>
      <c r="B208" s="62">
        <v>9</v>
      </c>
      <c r="C208" s="63">
        <v>9</v>
      </c>
    </row>
    <row r="209" ht="25.9" customHeight="1" spans="1:3">
      <c r="A209" s="66" t="s">
        <v>235</v>
      </c>
      <c r="B209" s="62">
        <v>8</v>
      </c>
      <c r="C209" s="63">
        <v>109</v>
      </c>
    </row>
    <row r="210" ht="25.9" customHeight="1" spans="1:3">
      <c r="A210" s="66" t="s">
        <v>236</v>
      </c>
      <c r="B210" s="62">
        <v>2</v>
      </c>
      <c r="C210" s="63"/>
    </row>
    <row r="211" ht="25.9" customHeight="1" spans="1:3">
      <c r="A211" s="65" t="s">
        <v>237</v>
      </c>
      <c r="B211" s="62">
        <v>834</v>
      </c>
      <c r="C211" s="63">
        <v>872</v>
      </c>
    </row>
    <row r="212" ht="25.9" customHeight="1" spans="1:3">
      <c r="A212" s="66" t="s">
        <v>238</v>
      </c>
      <c r="B212" s="62">
        <v>170</v>
      </c>
      <c r="C212" s="63">
        <v>89</v>
      </c>
    </row>
    <row r="213" ht="25.9" customHeight="1" spans="1:3">
      <c r="A213" s="66" t="s">
        <v>239</v>
      </c>
      <c r="B213" s="62">
        <v>185</v>
      </c>
      <c r="C213" s="63">
        <v>185</v>
      </c>
    </row>
    <row r="214" ht="25.9" customHeight="1" spans="1:3">
      <c r="A214" s="66" t="s">
        <v>240</v>
      </c>
      <c r="B214" s="62">
        <v>479</v>
      </c>
      <c r="C214" s="63">
        <v>308</v>
      </c>
    </row>
    <row r="215" ht="25.9" customHeight="1" spans="1:3">
      <c r="A215" s="66" t="s">
        <v>463</v>
      </c>
      <c r="B215" s="62"/>
      <c r="C215" s="63">
        <v>18</v>
      </c>
    </row>
    <row r="216" ht="25.9" customHeight="1" spans="1:3">
      <c r="A216" s="66" t="s">
        <v>241</v>
      </c>
      <c r="B216" s="62"/>
      <c r="C216" s="63">
        <v>272</v>
      </c>
    </row>
    <row r="217" ht="25.9" customHeight="1" spans="1:3">
      <c r="A217" s="65" t="s">
        <v>242</v>
      </c>
      <c r="B217" s="62">
        <v>615</v>
      </c>
      <c r="C217" s="63">
        <v>695</v>
      </c>
    </row>
    <row r="218" ht="25.9" customHeight="1" spans="1:3">
      <c r="A218" s="66" t="s">
        <v>96</v>
      </c>
      <c r="B218" s="62">
        <v>130</v>
      </c>
      <c r="C218" s="63">
        <v>152</v>
      </c>
    </row>
    <row r="219" ht="25.9" customHeight="1" spans="1:3">
      <c r="A219" s="66" t="s">
        <v>371</v>
      </c>
      <c r="B219" s="62"/>
      <c r="C219" s="63">
        <v>21</v>
      </c>
    </row>
    <row r="220" ht="25.9" customHeight="1" spans="1:3">
      <c r="A220" s="66" t="s">
        <v>464</v>
      </c>
      <c r="B220" s="62"/>
      <c r="C220" s="63">
        <v>13</v>
      </c>
    </row>
    <row r="221" ht="25.9" customHeight="1" spans="1:3">
      <c r="A221" s="66" t="s">
        <v>465</v>
      </c>
      <c r="B221" s="62"/>
      <c r="C221" s="63">
        <v>8</v>
      </c>
    </row>
    <row r="222" ht="25.9" customHeight="1" spans="1:3">
      <c r="A222" s="66" t="s">
        <v>243</v>
      </c>
      <c r="B222" s="62">
        <v>416</v>
      </c>
      <c r="C222" s="63">
        <v>441</v>
      </c>
    </row>
    <row r="223" ht="25.9" customHeight="1" spans="1:3">
      <c r="A223" s="66" t="s">
        <v>244</v>
      </c>
      <c r="B223" s="62">
        <v>69</v>
      </c>
      <c r="C223" s="63">
        <v>60</v>
      </c>
    </row>
    <row r="224" ht="25.9" customHeight="1" spans="1:3">
      <c r="A224" s="65" t="s">
        <v>245</v>
      </c>
      <c r="B224" s="62">
        <v>2</v>
      </c>
      <c r="C224" s="63"/>
    </row>
    <row r="225" ht="25.9" customHeight="1" spans="1:3">
      <c r="A225" s="66" t="s">
        <v>246</v>
      </c>
      <c r="B225" s="62">
        <v>2</v>
      </c>
      <c r="C225" s="63"/>
    </row>
    <row r="226" ht="25.9" customHeight="1" spans="1:3">
      <c r="A226" s="65" t="s">
        <v>247</v>
      </c>
      <c r="B226" s="62">
        <v>1203</v>
      </c>
      <c r="C226" s="63">
        <v>1053</v>
      </c>
    </row>
    <row r="227" ht="25.9" customHeight="1" spans="1:3">
      <c r="A227" s="66" t="s">
        <v>248</v>
      </c>
      <c r="B227" s="62">
        <v>462</v>
      </c>
      <c r="C227" s="63">
        <v>412</v>
      </c>
    </row>
    <row r="228" ht="25.9" customHeight="1" spans="1:3">
      <c r="A228" s="66" t="s">
        <v>249</v>
      </c>
      <c r="B228" s="62">
        <v>741</v>
      </c>
      <c r="C228" s="63">
        <v>641</v>
      </c>
    </row>
    <row r="229" ht="25.9" customHeight="1" spans="1:3">
      <c r="A229" s="65" t="s">
        <v>250</v>
      </c>
      <c r="B229" s="62">
        <v>38</v>
      </c>
      <c r="C229" s="63">
        <v>19</v>
      </c>
    </row>
    <row r="230" ht="25.9" customHeight="1" spans="1:3">
      <c r="A230" s="66" t="s">
        <v>251</v>
      </c>
      <c r="B230" s="62">
        <v>8</v>
      </c>
      <c r="C230" s="63">
        <v>19</v>
      </c>
    </row>
    <row r="231" ht="25.9" customHeight="1" spans="1:3">
      <c r="A231" s="66" t="s">
        <v>252</v>
      </c>
      <c r="B231" s="62">
        <v>30</v>
      </c>
      <c r="C231" s="63"/>
    </row>
    <row r="232" ht="25.9" customHeight="1" spans="1:3">
      <c r="A232" s="65" t="s">
        <v>253</v>
      </c>
      <c r="B232" s="62">
        <v>486</v>
      </c>
      <c r="C232" s="63">
        <v>179</v>
      </c>
    </row>
    <row r="233" ht="25.9" customHeight="1" spans="1:3">
      <c r="A233" s="66" t="s">
        <v>254</v>
      </c>
      <c r="B233" s="62">
        <v>163</v>
      </c>
      <c r="C233" s="63">
        <v>55</v>
      </c>
    </row>
    <row r="234" ht="25.9" customHeight="1" spans="1:3">
      <c r="A234" s="66" t="s">
        <v>255</v>
      </c>
      <c r="B234" s="62">
        <v>323</v>
      </c>
      <c r="C234" s="63">
        <v>124</v>
      </c>
    </row>
    <row r="235" ht="25.9" customHeight="1" spans="1:3">
      <c r="A235" s="65" t="s">
        <v>256</v>
      </c>
      <c r="B235" s="62">
        <v>1</v>
      </c>
      <c r="C235" s="63">
        <v>1</v>
      </c>
    </row>
    <row r="236" ht="25.9" customHeight="1" spans="1:3">
      <c r="A236" s="66" t="s">
        <v>257</v>
      </c>
      <c r="B236" s="62">
        <v>1</v>
      </c>
      <c r="C236" s="63">
        <v>1</v>
      </c>
    </row>
    <row r="237" ht="25.9" customHeight="1" spans="1:3">
      <c r="A237" s="65" t="s">
        <v>258</v>
      </c>
      <c r="B237" s="62">
        <v>8227</v>
      </c>
      <c r="C237" s="63">
        <v>108</v>
      </c>
    </row>
    <row r="238" ht="25.9" customHeight="1" spans="1:3">
      <c r="A238" s="66" t="s">
        <v>259</v>
      </c>
      <c r="B238" s="62">
        <v>8227</v>
      </c>
      <c r="C238" s="63">
        <v>108</v>
      </c>
    </row>
    <row r="239" ht="25.9" customHeight="1" spans="1:3">
      <c r="A239" s="65" t="s">
        <v>260</v>
      </c>
      <c r="B239" s="62">
        <v>444</v>
      </c>
      <c r="C239" s="63">
        <v>604</v>
      </c>
    </row>
    <row r="240" ht="25.9" customHeight="1" spans="1:3">
      <c r="A240" s="66" t="s">
        <v>96</v>
      </c>
      <c r="B240" s="62">
        <v>262</v>
      </c>
      <c r="C240" s="63">
        <v>208</v>
      </c>
    </row>
    <row r="241" ht="25.9" customHeight="1" spans="1:3">
      <c r="A241" s="66" t="s">
        <v>261</v>
      </c>
      <c r="B241" s="62">
        <v>10</v>
      </c>
      <c r="C241" s="63">
        <v>12</v>
      </c>
    </row>
    <row r="242" ht="25.9" customHeight="1" spans="1:3">
      <c r="A242" s="66" t="s">
        <v>108</v>
      </c>
      <c r="B242" s="62"/>
      <c r="C242" s="63">
        <v>127</v>
      </c>
    </row>
    <row r="243" ht="25.9" customHeight="1" spans="1:3">
      <c r="A243" s="66" t="s">
        <v>262</v>
      </c>
      <c r="B243" s="62">
        <v>172</v>
      </c>
      <c r="C243" s="63">
        <v>257</v>
      </c>
    </row>
    <row r="244" ht="25.9" customHeight="1" spans="1:3">
      <c r="A244" s="65" t="s">
        <v>263</v>
      </c>
      <c r="B244" s="62">
        <v>1</v>
      </c>
      <c r="C244" s="63">
        <v>1</v>
      </c>
    </row>
    <row r="245" ht="25.9" customHeight="1" spans="1:3">
      <c r="A245" s="66" t="s">
        <v>263</v>
      </c>
      <c r="B245" s="62">
        <v>1</v>
      </c>
      <c r="C245" s="63">
        <v>1</v>
      </c>
    </row>
    <row r="246" ht="25.9" customHeight="1" spans="1:3">
      <c r="A246" s="64" t="s">
        <v>466</v>
      </c>
      <c r="B246" s="62">
        <v>40993</v>
      </c>
      <c r="C246" s="63">
        <f>52907+8+879</f>
        <v>53794</v>
      </c>
    </row>
    <row r="247" ht="25.9" customHeight="1" spans="1:3">
      <c r="A247" s="65" t="s">
        <v>265</v>
      </c>
      <c r="B247" s="62">
        <v>913</v>
      </c>
      <c r="C247" s="63">
        <v>17316</v>
      </c>
    </row>
    <row r="248" ht="25.9" customHeight="1" spans="1:3">
      <c r="A248" s="66" t="s">
        <v>96</v>
      </c>
      <c r="B248" s="62">
        <v>742</v>
      </c>
      <c r="C248" s="63">
        <v>801</v>
      </c>
    </row>
    <row r="249" ht="25.9" customHeight="1" spans="1:3">
      <c r="A249" s="66" t="s">
        <v>371</v>
      </c>
      <c r="B249" s="62"/>
      <c r="C249" s="63">
        <v>202</v>
      </c>
    </row>
    <row r="250" ht="25.9" customHeight="1" spans="1:3">
      <c r="A250" s="66" t="s">
        <v>266</v>
      </c>
      <c r="B250" s="62">
        <v>171</v>
      </c>
      <c r="C250" s="63">
        <v>16313</v>
      </c>
    </row>
    <row r="251" ht="25.9" customHeight="1" spans="1:3">
      <c r="A251" s="65" t="s">
        <v>267</v>
      </c>
      <c r="B251" s="62">
        <v>13347</v>
      </c>
      <c r="C251" s="63">
        <v>13267</v>
      </c>
    </row>
    <row r="252" ht="25.9" customHeight="1" spans="1:3">
      <c r="A252" s="66" t="s">
        <v>268</v>
      </c>
      <c r="B252" s="62">
        <v>13000</v>
      </c>
      <c r="C252" s="63">
        <v>13152</v>
      </c>
    </row>
    <row r="253" ht="25.9" customHeight="1" spans="1:3">
      <c r="A253" s="66" t="s">
        <v>269</v>
      </c>
      <c r="B253" s="62">
        <v>347</v>
      </c>
      <c r="C253" s="63">
        <v>115</v>
      </c>
    </row>
    <row r="254" ht="25.9" customHeight="1" spans="1:3">
      <c r="A254" s="65" t="s">
        <v>270</v>
      </c>
      <c r="B254" s="62">
        <v>4087</v>
      </c>
      <c r="C254" s="63">
        <v>6742</v>
      </c>
    </row>
    <row r="255" ht="25.9" customHeight="1" spans="1:3">
      <c r="A255" s="66" t="s">
        <v>467</v>
      </c>
      <c r="B255" s="62"/>
      <c r="C255" s="63">
        <v>318</v>
      </c>
    </row>
    <row r="256" ht="25.9" customHeight="1" spans="1:3">
      <c r="A256" s="66" t="s">
        <v>468</v>
      </c>
      <c r="B256" s="62"/>
      <c r="C256" s="63">
        <v>129</v>
      </c>
    </row>
    <row r="257" ht="25.9" customHeight="1" spans="1:3">
      <c r="A257" s="66" t="s">
        <v>271</v>
      </c>
      <c r="B257" s="62">
        <v>4087</v>
      </c>
      <c r="C257" s="63">
        <v>6295</v>
      </c>
    </row>
    <row r="258" ht="25.9" customHeight="1" spans="1:3">
      <c r="A258" s="65" t="s">
        <v>272</v>
      </c>
      <c r="B258" s="62">
        <v>5984</v>
      </c>
      <c r="C258" s="63">
        <f>13717+879</f>
        <v>14596</v>
      </c>
    </row>
    <row r="259" ht="25.9" customHeight="1" spans="1:3">
      <c r="A259" s="66" t="s">
        <v>273</v>
      </c>
      <c r="B259" s="62">
        <v>556</v>
      </c>
      <c r="C259" s="63">
        <v>782</v>
      </c>
    </row>
    <row r="260" ht="25.9" customHeight="1" spans="1:3">
      <c r="A260" s="66" t="s">
        <v>274</v>
      </c>
      <c r="B260" s="62"/>
      <c r="C260" s="63">
        <v>80</v>
      </c>
    </row>
    <row r="261" ht="25.9" customHeight="1" spans="1:3">
      <c r="A261" s="66" t="s">
        <v>275</v>
      </c>
      <c r="B261" s="62">
        <v>1083</v>
      </c>
      <c r="C261" s="63">
        <f>883+879</f>
        <v>1762</v>
      </c>
    </row>
    <row r="262" ht="25.9" customHeight="1" spans="1:3">
      <c r="A262" s="66" t="s">
        <v>276</v>
      </c>
      <c r="B262" s="62">
        <v>57</v>
      </c>
      <c r="C262" s="63">
        <v>24</v>
      </c>
    </row>
    <row r="263" ht="25.9" customHeight="1" spans="1:3">
      <c r="A263" s="66" t="s">
        <v>277</v>
      </c>
      <c r="B263" s="62">
        <v>4287</v>
      </c>
      <c r="C263" s="63">
        <v>11570</v>
      </c>
    </row>
    <row r="264" ht="25.9" customHeight="1" spans="1:3">
      <c r="A264" s="66" t="s">
        <v>278</v>
      </c>
      <c r="B264" s="62">
        <v>1</v>
      </c>
      <c r="C264" s="63">
        <v>378</v>
      </c>
    </row>
    <row r="265" ht="25.9" customHeight="1" spans="1:3">
      <c r="A265" s="65" t="s">
        <v>279</v>
      </c>
      <c r="B265" s="62">
        <v>622</v>
      </c>
      <c r="C265" s="63">
        <f>924+8</f>
        <v>932</v>
      </c>
    </row>
    <row r="266" ht="25.9" customHeight="1" spans="1:3">
      <c r="A266" s="66" t="s">
        <v>280</v>
      </c>
      <c r="B266" s="62">
        <v>502</v>
      </c>
      <c r="C266" s="63">
        <v>705</v>
      </c>
    </row>
    <row r="267" ht="25.9" customHeight="1" spans="1:3">
      <c r="A267" s="66" t="s">
        <v>469</v>
      </c>
      <c r="B267" s="62"/>
      <c r="C267" s="63">
        <v>62</v>
      </c>
    </row>
    <row r="268" ht="25.9" customHeight="1" spans="1:3">
      <c r="A268" s="66" t="s">
        <v>281</v>
      </c>
      <c r="B268" s="62">
        <v>120</v>
      </c>
      <c r="C268" s="63">
        <f>157+8</f>
        <v>165</v>
      </c>
    </row>
    <row r="269" ht="25.9" customHeight="1" spans="1:3">
      <c r="A269" s="65" t="s">
        <v>282</v>
      </c>
      <c r="B269" s="62">
        <v>98</v>
      </c>
      <c r="C269" s="63">
        <v>110</v>
      </c>
    </row>
    <row r="270" ht="25.9" customHeight="1" spans="1:3">
      <c r="A270" s="66" t="s">
        <v>283</v>
      </c>
      <c r="B270" s="62">
        <v>48</v>
      </c>
      <c r="C270" s="63">
        <v>50</v>
      </c>
    </row>
    <row r="271" ht="25.9" customHeight="1" spans="1:3">
      <c r="A271" s="66" t="s">
        <v>284</v>
      </c>
      <c r="B271" s="62">
        <v>50</v>
      </c>
      <c r="C271" s="63">
        <v>60</v>
      </c>
    </row>
    <row r="272" ht="25.9" customHeight="1" spans="1:3">
      <c r="A272" s="65" t="s">
        <v>285</v>
      </c>
      <c r="B272" s="62">
        <v>15265</v>
      </c>
      <c r="C272" s="63"/>
    </row>
    <row r="273" ht="25.9" customHeight="1" spans="1:3">
      <c r="A273" s="66" t="s">
        <v>286</v>
      </c>
      <c r="B273" s="62">
        <v>15265</v>
      </c>
      <c r="C273" s="63"/>
    </row>
    <row r="274" ht="25.9" customHeight="1" spans="1:3">
      <c r="A274" s="65" t="s">
        <v>288</v>
      </c>
      <c r="B274" s="62">
        <v>99</v>
      </c>
      <c r="C274" s="63"/>
    </row>
    <row r="275" ht="25.9" customHeight="1" spans="1:3">
      <c r="A275" s="66" t="s">
        <v>289</v>
      </c>
      <c r="B275" s="62">
        <v>99</v>
      </c>
      <c r="C275" s="63"/>
    </row>
    <row r="276" ht="25.9" customHeight="1" spans="1:3">
      <c r="A276" s="65" t="s">
        <v>291</v>
      </c>
      <c r="B276" s="62">
        <v>4</v>
      </c>
      <c r="C276" s="63">
        <v>79</v>
      </c>
    </row>
    <row r="277" ht="25.9" customHeight="1" spans="1:3">
      <c r="A277" s="66" t="s">
        <v>292</v>
      </c>
      <c r="B277" s="62">
        <v>4</v>
      </c>
      <c r="C277" s="63">
        <v>79</v>
      </c>
    </row>
    <row r="278" ht="25.9" customHeight="1" spans="1:3">
      <c r="A278" s="65" t="s">
        <v>293</v>
      </c>
      <c r="B278" s="62">
        <v>486</v>
      </c>
      <c r="C278" s="63">
        <v>548</v>
      </c>
    </row>
    <row r="279" ht="25.9" customHeight="1" spans="1:3">
      <c r="A279" s="66" t="s">
        <v>96</v>
      </c>
      <c r="B279" s="62">
        <v>378</v>
      </c>
      <c r="C279" s="63">
        <v>200</v>
      </c>
    </row>
    <row r="280" ht="25.9" customHeight="1" spans="1:3">
      <c r="A280" s="66" t="s">
        <v>97</v>
      </c>
      <c r="B280" s="62">
        <v>1</v>
      </c>
      <c r="C280" s="63"/>
    </row>
    <row r="281" ht="25.9" customHeight="1" spans="1:3">
      <c r="A281" s="66" t="s">
        <v>108</v>
      </c>
      <c r="B281" s="62"/>
      <c r="C281" s="63">
        <v>269</v>
      </c>
    </row>
    <row r="282" ht="25.9" customHeight="1" spans="1:3">
      <c r="A282" s="66" t="s">
        <v>295</v>
      </c>
      <c r="B282" s="62">
        <v>107</v>
      </c>
      <c r="C282" s="63">
        <v>79</v>
      </c>
    </row>
    <row r="283" ht="25.9" customHeight="1" spans="1:3">
      <c r="A283" s="65" t="s">
        <v>296</v>
      </c>
      <c r="B283" s="62">
        <v>88</v>
      </c>
      <c r="C283" s="63">
        <v>88</v>
      </c>
    </row>
    <row r="284" ht="25.9" customHeight="1" spans="1:3">
      <c r="A284" s="66" t="s">
        <v>296</v>
      </c>
      <c r="B284" s="62">
        <v>88</v>
      </c>
      <c r="C284" s="63">
        <v>88</v>
      </c>
    </row>
    <row r="285" ht="25.9" customHeight="1" spans="1:3">
      <c r="A285" s="65" t="s">
        <v>297</v>
      </c>
      <c r="B285" s="62"/>
      <c r="C285" s="63">
        <v>116</v>
      </c>
    </row>
    <row r="286" ht="25.9" customHeight="1" spans="1:3">
      <c r="A286" s="66" t="s">
        <v>297</v>
      </c>
      <c r="B286" s="62"/>
      <c r="C286" s="63">
        <v>116</v>
      </c>
    </row>
    <row r="287" ht="25.9" customHeight="1" spans="1:3">
      <c r="A287" s="64" t="s">
        <v>470</v>
      </c>
      <c r="B287" s="62">
        <v>164</v>
      </c>
      <c r="C287" s="63">
        <v>546</v>
      </c>
    </row>
    <row r="288" ht="25.9" customHeight="1" spans="1:3">
      <c r="A288" s="65" t="s">
        <v>299</v>
      </c>
      <c r="B288" s="62">
        <v>11</v>
      </c>
      <c r="C288" s="63">
        <v>546</v>
      </c>
    </row>
    <row r="289" ht="25.9" customHeight="1" spans="1:3">
      <c r="A289" s="66" t="s">
        <v>300</v>
      </c>
      <c r="B289" s="62"/>
      <c r="C289" s="63">
        <v>546</v>
      </c>
    </row>
    <row r="290" ht="25.9" customHeight="1" spans="1:3">
      <c r="A290" s="66" t="s">
        <v>302</v>
      </c>
      <c r="B290" s="62">
        <v>11</v>
      </c>
      <c r="C290" s="63"/>
    </row>
    <row r="291" ht="25.9" customHeight="1" spans="1:3">
      <c r="A291" s="65" t="s">
        <v>303</v>
      </c>
      <c r="B291" s="62">
        <v>130</v>
      </c>
      <c r="C291" s="63"/>
    </row>
    <row r="292" ht="25.9" customHeight="1" spans="1:3">
      <c r="A292" s="66" t="s">
        <v>304</v>
      </c>
      <c r="B292" s="62">
        <v>130</v>
      </c>
      <c r="C292" s="63"/>
    </row>
    <row r="293" ht="25.9" customHeight="1" spans="1:3">
      <c r="A293" s="65" t="s">
        <v>305</v>
      </c>
      <c r="B293" s="62">
        <v>23</v>
      </c>
      <c r="C293" s="63"/>
    </row>
    <row r="294" ht="25.9" customHeight="1" spans="1:3">
      <c r="A294" s="66" t="s">
        <v>305</v>
      </c>
      <c r="B294" s="62">
        <v>23</v>
      </c>
      <c r="C294" s="63"/>
    </row>
    <row r="295" ht="25.9" customHeight="1" spans="1:3">
      <c r="A295" s="64" t="s">
        <v>471</v>
      </c>
      <c r="B295" s="62">
        <v>36456</v>
      </c>
      <c r="C295" s="63">
        <f>16913+11256+2496</f>
        <v>30665</v>
      </c>
    </row>
    <row r="296" ht="25.9" customHeight="1" spans="1:3">
      <c r="A296" s="65" t="s">
        <v>307</v>
      </c>
      <c r="B296" s="62">
        <v>2280</v>
      </c>
      <c r="C296" s="63">
        <v>5424</v>
      </c>
    </row>
    <row r="297" ht="25.9" customHeight="1" spans="1:3">
      <c r="A297" s="66" t="s">
        <v>96</v>
      </c>
      <c r="B297" s="62">
        <v>1584</v>
      </c>
      <c r="C297" s="63">
        <v>1884</v>
      </c>
    </row>
    <row r="298" ht="25.9" customHeight="1" spans="1:3">
      <c r="A298" s="66" t="s">
        <v>371</v>
      </c>
      <c r="B298" s="62"/>
      <c r="C298" s="63">
        <v>235</v>
      </c>
    </row>
    <row r="299" ht="25.9" customHeight="1" spans="1:3">
      <c r="A299" s="66" t="s">
        <v>472</v>
      </c>
      <c r="B299" s="62"/>
      <c r="C299" s="63">
        <v>800</v>
      </c>
    </row>
    <row r="300" ht="25.9" customHeight="1" spans="1:3">
      <c r="A300" s="66" t="s">
        <v>308</v>
      </c>
      <c r="B300" s="62">
        <v>696</v>
      </c>
      <c r="C300" s="63">
        <v>2505</v>
      </c>
    </row>
    <row r="301" ht="25.9" customHeight="1" spans="1:3">
      <c r="A301" s="65" t="s">
        <v>309</v>
      </c>
      <c r="B301" s="62">
        <v>14615</v>
      </c>
      <c r="C301" s="63">
        <v>1414</v>
      </c>
    </row>
    <row r="302" ht="25.9" customHeight="1" spans="1:3">
      <c r="A302" s="66" t="s">
        <v>310</v>
      </c>
      <c r="B302" s="62">
        <v>14615</v>
      </c>
      <c r="C302" s="63">
        <v>1414</v>
      </c>
    </row>
    <row r="303" ht="25.9" customHeight="1" spans="1:3">
      <c r="A303" s="65" t="s">
        <v>311</v>
      </c>
      <c r="B303" s="62">
        <v>6648</v>
      </c>
      <c r="C303" s="63">
        <v>7577</v>
      </c>
    </row>
    <row r="304" ht="25.9" customHeight="1" spans="1:3">
      <c r="A304" s="66" t="s">
        <v>311</v>
      </c>
      <c r="B304" s="62">
        <v>6648</v>
      </c>
      <c r="C304" s="63">
        <v>7577</v>
      </c>
    </row>
    <row r="305" ht="25.9" customHeight="1" spans="1:3">
      <c r="A305" s="65" t="s">
        <v>473</v>
      </c>
      <c r="B305" s="62"/>
      <c r="C305" s="63">
        <v>280</v>
      </c>
    </row>
    <row r="306" ht="25.9" customHeight="1" spans="1:3">
      <c r="A306" s="66" t="s">
        <v>474</v>
      </c>
      <c r="B306" s="62"/>
      <c r="C306" s="63">
        <v>280</v>
      </c>
    </row>
    <row r="307" ht="25.9" customHeight="1" spans="1:3">
      <c r="A307" s="65" t="s">
        <v>312</v>
      </c>
      <c r="B307" s="62">
        <v>12913</v>
      </c>
      <c r="C307" s="63">
        <f>2218+11256+2496</f>
        <v>15970</v>
      </c>
    </row>
    <row r="308" ht="25.9" customHeight="1" spans="1:3">
      <c r="A308" s="66" t="s">
        <v>312</v>
      </c>
      <c r="B308" s="62">
        <v>12913</v>
      </c>
      <c r="C308" s="63">
        <f>2218+11256+2496</f>
        <v>15970</v>
      </c>
    </row>
    <row r="309" ht="25.9" customHeight="1" spans="1:3">
      <c r="A309" s="64" t="s">
        <v>475</v>
      </c>
      <c r="B309" s="62">
        <v>39466</v>
      </c>
      <c r="C309" s="63">
        <f>51277+4400+42+16+291+224+405+795+70+49+16+160+24+52+1272</f>
        <v>59093</v>
      </c>
    </row>
    <row r="310" ht="25.9" customHeight="1" spans="1:3">
      <c r="A310" s="65" t="s">
        <v>314</v>
      </c>
      <c r="B310" s="62">
        <v>19063</v>
      </c>
      <c r="C310" s="63">
        <f>19186+42+16+291+224+405</f>
        <v>20164</v>
      </c>
    </row>
    <row r="311" ht="25.9" customHeight="1" spans="1:3">
      <c r="A311" s="66" t="s">
        <v>96</v>
      </c>
      <c r="B311" s="62">
        <v>10696</v>
      </c>
      <c r="C311" s="63">
        <v>7221</v>
      </c>
    </row>
    <row r="312" ht="25.9" customHeight="1" spans="1:3">
      <c r="A312" s="66" t="s">
        <v>108</v>
      </c>
      <c r="B312" s="62">
        <v>791</v>
      </c>
      <c r="C312" s="63">
        <v>3617</v>
      </c>
    </row>
    <row r="313" ht="25.9" customHeight="1" spans="1:3">
      <c r="A313" s="66" t="s">
        <v>315</v>
      </c>
      <c r="B313" s="62">
        <v>35</v>
      </c>
      <c r="C313" s="63">
        <f>10+42</f>
        <v>52</v>
      </c>
    </row>
    <row r="314" ht="25.9" customHeight="1" spans="1:3">
      <c r="A314" s="66" t="s">
        <v>316</v>
      </c>
      <c r="B314" s="62">
        <v>15</v>
      </c>
      <c r="C314" s="63">
        <v>21</v>
      </c>
    </row>
    <row r="315" ht="25.9" customHeight="1" spans="1:3">
      <c r="A315" s="66" t="s">
        <v>317</v>
      </c>
      <c r="B315" s="62">
        <v>7</v>
      </c>
      <c r="C315" s="63"/>
    </row>
    <row r="316" ht="25.9" customHeight="1" spans="1:3">
      <c r="A316" s="66" t="s">
        <v>318</v>
      </c>
      <c r="B316" s="62">
        <v>3</v>
      </c>
      <c r="C316" s="63"/>
    </row>
    <row r="317" ht="25.9" customHeight="1" spans="1:3">
      <c r="A317" s="66" t="s">
        <v>319</v>
      </c>
      <c r="B317" s="62">
        <v>22</v>
      </c>
      <c r="C317" s="63">
        <v>97</v>
      </c>
    </row>
    <row r="318" ht="25.9" customHeight="1" spans="1:3">
      <c r="A318" s="66" t="s">
        <v>476</v>
      </c>
      <c r="B318" s="62"/>
      <c r="C318" s="63">
        <v>16</v>
      </c>
    </row>
    <row r="319" ht="25.9" customHeight="1" spans="1:3">
      <c r="A319" s="66" t="s">
        <v>477</v>
      </c>
      <c r="B319" s="62"/>
      <c r="C319" s="63">
        <v>291</v>
      </c>
    </row>
    <row r="320" ht="25.9" customHeight="1" spans="1:3">
      <c r="A320" s="66" t="s">
        <v>320</v>
      </c>
      <c r="B320" s="62">
        <v>78</v>
      </c>
      <c r="C320" s="63">
        <v>5329</v>
      </c>
    </row>
    <row r="321" ht="25.9" customHeight="1" spans="1:3">
      <c r="A321" s="66" t="s">
        <v>321</v>
      </c>
      <c r="B321" s="62"/>
      <c r="C321" s="63">
        <v>224</v>
      </c>
    </row>
    <row r="322" ht="25.9" customHeight="1" spans="1:3">
      <c r="A322" s="66" t="s">
        <v>322</v>
      </c>
      <c r="B322" s="62">
        <v>7416</v>
      </c>
      <c r="C322" s="63">
        <f>2891+405</f>
        <v>3296</v>
      </c>
    </row>
    <row r="323" ht="25.9" customHeight="1" spans="1:3">
      <c r="A323" s="65" t="s">
        <v>478</v>
      </c>
      <c r="B323" s="62">
        <v>3746</v>
      </c>
      <c r="C323" s="63">
        <f>2042+795+70</f>
        <v>2907</v>
      </c>
    </row>
    <row r="324" ht="25.9" customHeight="1" spans="1:3">
      <c r="A324" s="66" t="s">
        <v>324</v>
      </c>
      <c r="B324" s="62">
        <v>29</v>
      </c>
      <c r="C324" s="63"/>
    </row>
    <row r="325" ht="25.9" customHeight="1" spans="1:3">
      <c r="A325" s="66" t="s">
        <v>325</v>
      </c>
      <c r="B325" s="62">
        <v>2812</v>
      </c>
      <c r="C325" s="63">
        <f>1514+795</f>
        <v>2309</v>
      </c>
    </row>
    <row r="326" ht="25.9" customHeight="1" spans="1:3">
      <c r="A326" s="66" t="s">
        <v>326</v>
      </c>
      <c r="B326" s="62">
        <v>6</v>
      </c>
      <c r="C326" s="63">
        <v>17</v>
      </c>
    </row>
    <row r="327" ht="25.9" customHeight="1" spans="1:3">
      <c r="A327" s="66" t="s">
        <v>327</v>
      </c>
      <c r="B327" s="62">
        <v>93</v>
      </c>
      <c r="C327" s="63">
        <v>12</v>
      </c>
    </row>
    <row r="328" ht="25.9" customHeight="1" spans="1:3">
      <c r="A328" s="66" t="s">
        <v>479</v>
      </c>
      <c r="B328" s="62"/>
      <c r="C328" s="63">
        <v>15</v>
      </c>
    </row>
    <row r="329" ht="25.9" customHeight="1" spans="1:3">
      <c r="A329" s="66" t="s">
        <v>328</v>
      </c>
      <c r="B329" s="62">
        <v>509</v>
      </c>
      <c r="C329" s="63">
        <f>287+70</f>
        <v>357</v>
      </c>
    </row>
    <row r="330" ht="25.9" customHeight="1" spans="1:3">
      <c r="A330" s="66" t="s">
        <v>329</v>
      </c>
      <c r="B330" s="62">
        <v>297</v>
      </c>
      <c r="C330" s="63">
        <v>197</v>
      </c>
    </row>
    <row r="331" ht="25.9" customHeight="1" spans="1:3">
      <c r="A331" s="65" t="s">
        <v>330</v>
      </c>
      <c r="B331" s="62">
        <v>2348</v>
      </c>
      <c r="C331" s="63">
        <f>1836+49+16+160+24</f>
        <v>2085</v>
      </c>
    </row>
    <row r="332" ht="25.9" customHeight="1" spans="1:3">
      <c r="A332" s="66" t="s">
        <v>480</v>
      </c>
      <c r="B332" s="62"/>
      <c r="C332" s="63">
        <v>8</v>
      </c>
    </row>
    <row r="333" ht="25.9" customHeight="1" spans="1:3">
      <c r="A333" s="66" t="s">
        <v>331</v>
      </c>
      <c r="B333" s="62">
        <v>925</v>
      </c>
      <c r="C333" s="63">
        <f>1364+49</f>
        <v>1413</v>
      </c>
    </row>
    <row r="334" ht="25.9" customHeight="1" spans="1:3">
      <c r="A334" s="66" t="s">
        <v>332</v>
      </c>
      <c r="B334" s="62">
        <v>70</v>
      </c>
      <c r="C334" s="63">
        <v>4</v>
      </c>
    </row>
    <row r="335" ht="25.9" customHeight="1" spans="1:3">
      <c r="A335" s="66" t="s">
        <v>333</v>
      </c>
      <c r="B335" s="62">
        <v>75</v>
      </c>
      <c r="C335" s="63">
        <v>16</v>
      </c>
    </row>
    <row r="336" ht="25.9" customHeight="1" spans="1:3">
      <c r="A336" s="66" t="s">
        <v>334</v>
      </c>
      <c r="B336" s="62">
        <v>363</v>
      </c>
      <c r="C336" s="63">
        <f>66+160</f>
        <v>226</v>
      </c>
    </row>
    <row r="337" ht="25.9" customHeight="1" spans="1:3">
      <c r="A337" s="66" t="s">
        <v>337</v>
      </c>
      <c r="B337" s="62">
        <v>915</v>
      </c>
      <c r="C337" s="63">
        <f>394+24</f>
        <v>418</v>
      </c>
    </row>
    <row r="338" ht="25.9" customHeight="1" spans="1:3">
      <c r="A338" s="65" t="s">
        <v>481</v>
      </c>
      <c r="B338" s="62">
        <v>5958</v>
      </c>
      <c r="C338" s="63">
        <f>2350+4400</f>
        <v>6750</v>
      </c>
    </row>
    <row r="339" ht="25.9" customHeight="1" spans="1:3">
      <c r="A339" s="66" t="s">
        <v>339</v>
      </c>
      <c r="B339" s="62">
        <v>5728</v>
      </c>
      <c r="C339" s="63">
        <f>1973+4400</f>
        <v>6373</v>
      </c>
    </row>
    <row r="340" ht="25.9" customHeight="1" spans="1:3">
      <c r="A340" s="66" t="s">
        <v>482</v>
      </c>
      <c r="B340" s="62">
        <v>230</v>
      </c>
      <c r="C340" s="63">
        <v>377</v>
      </c>
    </row>
    <row r="341" ht="25.9" customHeight="1" spans="1:3">
      <c r="A341" s="65" t="s">
        <v>341</v>
      </c>
      <c r="B341" s="62">
        <v>3425</v>
      </c>
      <c r="C341" s="63">
        <f>1999+52</f>
        <v>2051</v>
      </c>
    </row>
    <row r="342" ht="25.9" customHeight="1" spans="1:3">
      <c r="A342" s="66" t="s">
        <v>483</v>
      </c>
      <c r="B342" s="62">
        <v>3190</v>
      </c>
      <c r="C342" s="63"/>
    </row>
    <row r="343" ht="25.9" customHeight="1" spans="1:3">
      <c r="A343" s="66" t="s">
        <v>342</v>
      </c>
      <c r="B343" s="62"/>
      <c r="C343" s="63">
        <v>1600</v>
      </c>
    </row>
    <row r="344" ht="25.9" customHeight="1" spans="1:3">
      <c r="A344" s="66" t="s">
        <v>343</v>
      </c>
      <c r="B344" s="62">
        <v>35</v>
      </c>
      <c r="C344" s="63">
        <f>205+52</f>
        <v>257</v>
      </c>
    </row>
    <row r="345" ht="25.9" customHeight="1" spans="1:3">
      <c r="A345" s="66" t="s">
        <v>344</v>
      </c>
      <c r="B345" s="62">
        <v>200</v>
      </c>
      <c r="C345" s="63">
        <v>194</v>
      </c>
    </row>
    <row r="346" ht="25.9" customHeight="1" spans="1:3">
      <c r="A346" s="65" t="s">
        <v>345</v>
      </c>
      <c r="B346" s="62">
        <v>17</v>
      </c>
      <c r="C346" s="63">
        <f>600+1272</f>
        <v>1872</v>
      </c>
    </row>
    <row r="347" ht="25.9" customHeight="1" spans="1:3">
      <c r="A347" s="66" t="s">
        <v>346</v>
      </c>
      <c r="B347" s="62">
        <v>17</v>
      </c>
      <c r="C347" s="63">
        <f>600+1272</f>
        <v>1872</v>
      </c>
    </row>
    <row r="348" ht="25.9" customHeight="1" spans="1:3">
      <c r="A348" s="65" t="s">
        <v>347</v>
      </c>
      <c r="B348" s="62">
        <v>4909</v>
      </c>
      <c r="C348" s="63">
        <v>23264</v>
      </c>
    </row>
    <row r="349" ht="25.9" customHeight="1" spans="1:3">
      <c r="A349" s="66" t="s">
        <v>347</v>
      </c>
      <c r="B349" s="62">
        <v>4909</v>
      </c>
      <c r="C349" s="63">
        <v>23264</v>
      </c>
    </row>
    <row r="350" ht="25.9" customHeight="1" spans="1:3">
      <c r="A350" s="64" t="s">
        <v>484</v>
      </c>
      <c r="B350" s="62">
        <v>260</v>
      </c>
      <c r="C350" s="63">
        <v>11</v>
      </c>
    </row>
    <row r="351" ht="25.9" customHeight="1" spans="1:3">
      <c r="A351" s="65" t="s">
        <v>352</v>
      </c>
      <c r="B351" s="62">
        <v>260</v>
      </c>
      <c r="C351" s="63">
        <v>10</v>
      </c>
    </row>
    <row r="352" ht="25.9" customHeight="1" spans="1:3">
      <c r="A352" s="66" t="s">
        <v>96</v>
      </c>
      <c r="B352" s="62">
        <v>243</v>
      </c>
      <c r="C352" s="63">
        <v>10</v>
      </c>
    </row>
    <row r="353" ht="25.9" customHeight="1" spans="1:3">
      <c r="A353" s="66" t="s">
        <v>353</v>
      </c>
      <c r="B353" s="62">
        <v>17</v>
      </c>
      <c r="C353" s="63"/>
    </row>
    <row r="354" ht="25.9" customHeight="1" spans="1:3">
      <c r="A354" s="65" t="s">
        <v>356</v>
      </c>
      <c r="B354" s="62"/>
      <c r="C354" s="63">
        <v>1</v>
      </c>
    </row>
    <row r="355" ht="25.9" customHeight="1" spans="1:3">
      <c r="A355" s="66" t="s">
        <v>356</v>
      </c>
      <c r="B355" s="62"/>
      <c r="C355" s="63">
        <v>1</v>
      </c>
    </row>
    <row r="356" ht="25.9" customHeight="1" spans="1:3">
      <c r="A356" s="64" t="s">
        <v>485</v>
      </c>
      <c r="B356" s="62"/>
      <c r="C356" s="63">
        <v>1600</v>
      </c>
    </row>
    <row r="357" ht="25.9" customHeight="1" spans="1:3">
      <c r="A357" s="65" t="s">
        <v>486</v>
      </c>
      <c r="B357" s="62"/>
      <c r="C357" s="63">
        <v>1600</v>
      </c>
    </row>
    <row r="358" ht="25.9" customHeight="1" spans="1:3">
      <c r="A358" s="66" t="s">
        <v>486</v>
      </c>
      <c r="B358" s="62"/>
      <c r="C358" s="63">
        <v>1600</v>
      </c>
    </row>
    <row r="359" ht="25.9" customHeight="1" spans="1:3">
      <c r="A359" s="64" t="s">
        <v>487</v>
      </c>
      <c r="B359" s="62">
        <v>139</v>
      </c>
      <c r="C359" s="63">
        <v>889</v>
      </c>
    </row>
    <row r="360" ht="25.9" customHeight="1" spans="1:3">
      <c r="A360" s="65" t="s">
        <v>358</v>
      </c>
      <c r="B360" s="62">
        <v>139</v>
      </c>
      <c r="C360" s="63">
        <v>889</v>
      </c>
    </row>
    <row r="361" ht="25.9" customHeight="1" spans="1:3">
      <c r="A361" s="66" t="s">
        <v>96</v>
      </c>
      <c r="B361" s="62">
        <v>79</v>
      </c>
      <c r="C361" s="63">
        <v>620</v>
      </c>
    </row>
    <row r="362" ht="25.9" customHeight="1" spans="1:3">
      <c r="A362" s="66" t="s">
        <v>97</v>
      </c>
      <c r="B362" s="62">
        <v>54</v>
      </c>
      <c r="C362" s="63">
        <v>15</v>
      </c>
    </row>
    <row r="363" ht="25.9" customHeight="1" spans="1:3">
      <c r="A363" s="66" t="s">
        <v>359</v>
      </c>
      <c r="B363" s="62"/>
      <c r="C363" s="63">
        <v>170</v>
      </c>
    </row>
    <row r="364" ht="25.9" customHeight="1" spans="1:3">
      <c r="A364" s="66" t="s">
        <v>488</v>
      </c>
      <c r="B364" s="62"/>
      <c r="C364" s="63">
        <v>6</v>
      </c>
    </row>
    <row r="365" ht="25.9" customHeight="1" spans="1:3">
      <c r="A365" s="66" t="s">
        <v>489</v>
      </c>
      <c r="B365" s="62"/>
      <c r="C365" s="63">
        <v>5</v>
      </c>
    </row>
    <row r="366" ht="25.9" customHeight="1" spans="1:3">
      <c r="A366" s="66" t="s">
        <v>360</v>
      </c>
      <c r="B366" s="62">
        <v>6</v>
      </c>
      <c r="C366" s="63"/>
    </row>
    <row r="367" ht="25.9" customHeight="1" spans="1:3">
      <c r="A367" s="66" t="s">
        <v>108</v>
      </c>
      <c r="B367" s="62"/>
      <c r="C367" s="63">
        <v>73</v>
      </c>
    </row>
    <row r="368" ht="25.9" customHeight="1" spans="1:3">
      <c r="A368" s="64" t="s">
        <v>490</v>
      </c>
      <c r="B368" s="62">
        <v>465</v>
      </c>
      <c r="C368" s="63">
        <v>5238</v>
      </c>
    </row>
    <row r="369" ht="25.9" customHeight="1" spans="1:3">
      <c r="A369" s="65" t="s">
        <v>362</v>
      </c>
      <c r="B369" s="62">
        <v>465</v>
      </c>
      <c r="C369" s="63">
        <v>5238</v>
      </c>
    </row>
    <row r="370" ht="25.9" customHeight="1" spans="1:3">
      <c r="A370" s="66" t="s">
        <v>363</v>
      </c>
      <c r="B370" s="62">
        <v>5</v>
      </c>
      <c r="C370" s="63">
        <v>9</v>
      </c>
    </row>
    <row r="371" ht="25.9" customHeight="1" spans="1:3">
      <c r="A371" s="66" t="s">
        <v>364</v>
      </c>
      <c r="B371" s="62">
        <v>68</v>
      </c>
      <c r="C371" s="63"/>
    </row>
    <row r="372" ht="25.9" customHeight="1" spans="1:3">
      <c r="A372" s="66" t="s">
        <v>365</v>
      </c>
      <c r="B372" s="62">
        <v>392</v>
      </c>
      <c r="C372" s="63"/>
    </row>
    <row r="373" ht="25.9" customHeight="1" spans="1:3">
      <c r="A373" s="66" t="s">
        <v>491</v>
      </c>
      <c r="B373" s="62"/>
      <c r="C373" s="63">
        <v>5229</v>
      </c>
    </row>
    <row r="374" ht="25.9" customHeight="1" spans="1:3">
      <c r="A374" s="64" t="s">
        <v>492</v>
      </c>
      <c r="B374" s="62">
        <v>1369</v>
      </c>
      <c r="C374" s="63">
        <v>1533</v>
      </c>
    </row>
    <row r="375" ht="25.9" customHeight="1" spans="1:3">
      <c r="A375" s="65" t="s">
        <v>367</v>
      </c>
      <c r="B375" s="62">
        <v>1369</v>
      </c>
      <c r="C375" s="63">
        <v>1533</v>
      </c>
    </row>
    <row r="376" ht="25.9" customHeight="1" spans="1:3">
      <c r="A376" s="66" t="s">
        <v>368</v>
      </c>
      <c r="B376" s="62">
        <v>1369</v>
      </c>
      <c r="C376" s="63">
        <v>1533</v>
      </c>
    </row>
    <row r="377" ht="25.9" customHeight="1" spans="1:3">
      <c r="A377" s="64" t="s">
        <v>493</v>
      </c>
      <c r="B377" s="62">
        <v>3353</v>
      </c>
      <c r="C377" s="63">
        <f>4524+61</f>
        <v>4585</v>
      </c>
    </row>
    <row r="378" ht="25.9" customHeight="1" spans="1:3">
      <c r="A378" s="65" t="s">
        <v>370</v>
      </c>
      <c r="B378" s="62">
        <v>1047</v>
      </c>
      <c r="C378" s="63">
        <v>1143</v>
      </c>
    </row>
    <row r="379" ht="25.9" customHeight="1" spans="1:3">
      <c r="A379" s="66" t="s">
        <v>96</v>
      </c>
      <c r="B379" s="62">
        <v>503</v>
      </c>
      <c r="C379" s="63">
        <v>754</v>
      </c>
    </row>
    <row r="380" ht="25.9" customHeight="1" spans="1:3">
      <c r="A380" s="66" t="s">
        <v>97</v>
      </c>
      <c r="B380" s="62">
        <v>21</v>
      </c>
      <c r="C380" s="63">
        <v>129</v>
      </c>
    </row>
    <row r="381" ht="25.9" customHeight="1" spans="1:3">
      <c r="A381" s="66" t="s">
        <v>371</v>
      </c>
      <c r="B381" s="62">
        <v>28</v>
      </c>
      <c r="C381" s="63">
        <v>84</v>
      </c>
    </row>
    <row r="382" ht="25.9" customHeight="1" spans="1:3">
      <c r="A382" s="66" t="s">
        <v>372</v>
      </c>
      <c r="B382" s="62">
        <v>196</v>
      </c>
      <c r="C382" s="63">
        <v>10</v>
      </c>
    </row>
    <row r="383" ht="25.9" customHeight="1" spans="1:3">
      <c r="A383" s="66" t="s">
        <v>373</v>
      </c>
      <c r="B383" s="62">
        <v>290</v>
      </c>
      <c r="C383" s="63">
        <v>123</v>
      </c>
    </row>
    <row r="384" ht="25.9" customHeight="1" spans="1:3">
      <c r="A384" s="66" t="s">
        <v>374</v>
      </c>
      <c r="B384" s="62">
        <v>5</v>
      </c>
      <c r="C384" s="63">
        <v>3</v>
      </c>
    </row>
    <row r="385" ht="25.9" customHeight="1" spans="1:3">
      <c r="A385" s="66" t="s">
        <v>108</v>
      </c>
      <c r="B385" s="62"/>
      <c r="C385" s="63">
        <v>16</v>
      </c>
    </row>
    <row r="386" ht="25.9" customHeight="1" spans="1:3">
      <c r="A386" s="66" t="s">
        <v>375</v>
      </c>
      <c r="B386" s="62">
        <v>4</v>
      </c>
      <c r="C386" s="63">
        <v>24</v>
      </c>
    </row>
    <row r="387" ht="25.9" customHeight="1" spans="1:3">
      <c r="A387" s="65" t="s">
        <v>376</v>
      </c>
      <c r="B387" s="62">
        <v>2106</v>
      </c>
      <c r="C387" s="63">
        <f>3265+61</f>
        <v>3326</v>
      </c>
    </row>
    <row r="388" ht="25.9" customHeight="1" spans="1:3">
      <c r="A388" s="66" t="s">
        <v>96</v>
      </c>
      <c r="B388" s="62"/>
      <c r="C388" s="63">
        <v>77</v>
      </c>
    </row>
    <row r="389" ht="25.9" customHeight="1" spans="1:3">
      <c r="A389" s="66" t="s">
        <v>97</v>
      </c>
      <c r="B389" s="62">
        <v>15</v>
      </c>
      <c r="C389" s="63">
        <v>9</v>
      </c>
    </row>
    <row r="390" ht="25.9" customHeight="1" spans="1:3">
      <c r="A390" s="66" t="s">
        <v>377</v>
      </c>
      <c r="B390" s="62">
        <v>1082</v>
      </c>
      <c r="C390" s="63">
        <f>1297+61</f>
        <v>1358</v>
      </c>
    </row>
    <row r="391" ht="25.9" customHeight="1" spans="1:3">
      <c r="A391" s="66" t="s">
        <v>378</v>
      </c>
      <c r="B391" s="62">
        <v>1009</v>
      </c>
      <c r="C391" s="63">
        <v>1882</v>
      </c>
    </row>
    <row r="392" ht="25.9" customHeight="1" spans="1:3">
      <c r="A392" s="65" t="s">
        <v>379</v>
      </c>
      <c r="B392" s="62">
        <v>186</v>
      </c>
      <c r="C392" s="63">
        <v>10</v>
      </c>
    </row>
    <row r="393" ht="25.9" customHeight="1" spans="1:3">
      <c r="A393" s="66" t="s">
        <v>380</v>
      </c>
      <c r="B393" s="62">
        <v>123</v>
      </c>
      <c r="C393" s="63">
        <v>10</v>
      </c>
    </row>
    <row r="394" ht="25.9" customHeight="1" spans="1:3">
      <c r="A394" s="66" t="s">
        <v>381</v>
      </c>
      <c r="B394" s="62">
        <v>63</v>
      </c>
      <c r="C394" s="63"/>
    </row>
    <row r="395" ht="25.9" customHeight="1" spans="1:3">
      <c r="A395" s="65" t="s">
        <v>382</v>
      </c>
      <c r="B395" s="62">
        <v>8</v>
      </c>
      <c r="C395" s="63">
        <v>75</v>
      </c>
    </row>
    <row r="396" ht="25.9" customHeight="1" spans="1:3">
      <c r="A396" s="66" t="s">
        <v>383</v>
      </c>
      <c r="B396" s="62">
        <v>8</v>
      </c>
      <c r="C396" s="63">
        <v>75</v>
      </c>
    </row>
    <row r="397" ht="25.9" customHeight="1" spans="1:3">
      <c r="A397" s="65" t="s">
        <v>384</v>
      </c>
      <c r="B397" s="62">
        <v>6</v>
      </c>
      <c r="C397" s="63">
        <v>31</v>
      </c>
    </row>
    <row r="398" ht="25.9" customHeight="1" spans="1:3">
      <c r="A398" s="66" t="s">
        <v>384</v>
      </c>
      <c r="B398" s="62">
        <v>6</v>
      </c>
      <c r="C398" s="63">
        <v>31</v>
      </c>
    </row>
    <row r="399" ht="25.9" customHeight="1" spans="1:3">
      <c r="A399" s="64" t="s">
        <v>494</v>
      </c>
      <c r="B399" s="62">
        <v>500</v>
      </c>
      <c r="C399" s="63">
        <v>4000</v>
      </c>
    </row>
    <row r="400" ht="25.9" customHeight="1" spans="1:3">
      <c r="A400" s="64" t="s">
        <v>495</v>
      </c>
      <c r="B400" s="62">
        <v>12532</v>
      </c>
      <c r="C400" s="63">
        <v>19255</v>
      </c>
    </row>
    <row r="401" ht="25.9" customHeight="1" spans="1:3">
      <c r="A401" s="65" t="s">
        <v>387</v>
      </c>
      <c r="B401" s="62">
        <v>12532</v>
      </c>
      <c r="C401" s="63">
        <v>19255</v>
      </c>
    </row>
    <row r="402" ht="25.9" customHeight="1" spans="1:3">
      <c r="A402" s="66" t="s">
        <v>387</v>
      </c>
      <c r="B402" s="62">
        <v>12532</v>
      </c>
      <c r="C402" s="63">
        <v>19255</v>
      </c>
    </row>
    <row r="403" ht="25.9" customHeight="1" spans="1:3">
      <c r="A403" s="64" t="s">
        <v>496</v>
      </c>
      <c r="B403" s="62">
        <v>2400</v>
      </c>
      <c r="C403" s="63"/>
    </row>
    <row r="404" ht="25.9" customHeight="1" spans="1:3">
      <c r="A404" s="65" t="s">
        <v>497</v>
      </c>
      <c r="B404" s="62">
        <v>2400</v>
      </c>
      <c r="C404" s="63"/>
    </row>
    <row r="405" ht="25.9" customHeight="1" spans="1:3">
      <c r="A405" s="66" t="s">
        <v>498</v>
      </c>
      <c r="B405" s="62">
        <v>2400</v>
      </c>
      <c r="C405" s="63"/>
    </row>
    <row r="406" ht="25.9" customHeight="1" spans="1:3">
      <c r="A406" s="64" t="s">
        <v>499</v>
      </c>
      <c r="B406" s="62">
        <v>3245</v>
      </c>
      <c r="C406" s="63">
        <v>2815</v>
      </c>
    </row>
    <row r="407" ht="25.9" customHeight="1" spans="1:3">
      <c r="A407" s="65" t="s">
        <v>389</v>
      </c>
      <c r="B407" s="62">
        <v>3245</v>
      </c>
      <c r="C407" s="63">
        <v>2815</v>
      </c>
    </row>
    <row r="408" ht="25.9" customHeight="1" spans="1:3">
      <c r="A408" s="66" t="s">
        <v>390</v>
      </c>
      <c r="B408" s="62">
        <v>3245</v>
      </c>
      <c r="C408" s="63">
        <v>2815</v>
      </c>
    </row>
    <row r="409" ht="25.9" customHeight="1" spans="1:3">
      <c r="A409" s="64" t="s">
        <v>500</v>
      </c>
      <c r="B409" s="62">
        <v>28</v>
      </c>
      <c r="C409" s="63">
        <v>5</v>
      </c>
    </row>
    <row r="410" ht="25.9" customHeight="1" spans="1:3">
      <c r="A410" s="65" t="s">
        <v>392</v>
      </c>
      <c r="B410" s="62">
        <v>28</v>
      </c>
      <c r="C410" s="63">
        <v>5</v>
      </c>
    </row>
    <row r="411" ht="25.9" customHeight="1" spans="1:3">
      <c r="A411" s="67" t="s">
        <v>392</v>
      </c>
      <c r="B411" s="68">
        <v>28</v>
      </c>
      <c r="C411" s="69">
        <v>5</v>
      </c>
    </row>
    <row r="412" ht="49.15" customHeight="1" spans="1:3">
      <c r="A412" s="70" t="s">
        <v>501</v>
      </c>
      <c r="B412" s="71"/>
      <c r="C412" s="71"/>
    </row>
  </sheetData>
  <autoFilter ref="A4:IQ412">
    <extLst/>
  </autoFilter>
  <mergeCells count="2">
    <mergeCell ref="A2:C2"/>
    <mergeCell ref="A412:C412"/>
  </mergeCells>
  <printOptions horizontalCentered="1"/>
  <pageMargins left="0.751388888888889" right="0.751388888888889" top="0.550694444444444" bottom="0.830555555555555" header="0.5" footer="0.5"/>
  <pageSetup paperSize="9" fitToHeight="0" orientation="portrait" horizontalDpi="600"/>
  <headerFooter>
    <oddFooter>&amp;C第 &amp;P 页，共 41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32"/>
  <sheetViews>
    <sheetView view="pageBreakPreview" zoomScaleNormal="100" workbookViewId="0">
      <selection activeCell="B3" sqref="B3"/>
    </sheetView>
  </sheetViews>
  <sheetFormatPr defaultColWidth="9.14285714285714" defaultRowHeight="14.25"/>
  <cols>
    <col min="1" max="1" width="66.1428571428571" style="38" customWidth="1"/>
    <col min="2" max="2" width="21.7142857142857" style="38" customWidth="1"/>
    <col min="3" max="16384" width="9.14285714285714" style="5"/>
  </cols>
  <sheetData>
    <row r="1" s="1" customFormat="1" spans="1:252">
      <c r="A1" s="7" t="s">
        <v>502</v>
      </c>
      <c r="B1" s="7"/>
      <c r="C1" s="22"/>
      <c r="IR1" s="5"/>
    </row>
    <row r="2" ht="48" customHeight="1" spans="1:2">
      <c r="A2" s="39" t="s">
        <v>503</v>
      </c>
      <c r="B2" s="39"/>
    </row>
    <row r="3" s="1" customFormat="1" ht="19.9" customHeight="1" spans="1:252">
      <c r="A3" s="40"/>
      <c r="B3" s="41" t="s">
        <v>6</v>
      </c>
      <c r="C3" s="11"/>
      <c r="IR3" s="5"/>
    </row>
    <row r="4" s="37" customFormat="1" ht="25" customHeight="1" spans="1:2">
      <c r="A4" s="42" t="s">
        <v>7</v>
      </c>
      <c r="B4" s="43" t="s">
        <v>408</v>
      </c>
    </row>
    <row r="5" ht="25" customHeight="1" spans="1:2">
      <c r="A5" s="44" t="s">
        <v>504</v>
      </c>
      <c r="B5" s="45">
        <v>172965</v>
      </c>
    </row>
    <row r="6" ht="25" customHeight="1" spans="1:2">
      <c r="A6" s="46" t="s">
        <v>505</v>
      </c>
      <c r="B6" s="47">
        <v>38389</v>
      </c>
    </row>
    <row r="7" ht="25" customHeight="1" spans="1:2">
      <c r="A7" s="48" t="s">
        <v>506</v>
      </c>
      <c r="B7" s="31">
        <v>26382</v>
      </c>
    </row>
    <row r="8" ht="25" customHeight="1" spans="1:2">
      <c r="A8" s="48" t="s">
        <v>507</v>
      </c>
      <c r="B8" s="31">
        <v>4649</v>
      </c>
    </row>
    <row r="9" ht="25" customHeight="1" spans="1:2">
      <c r="A9" s="48" t="s">
        <v>508</v>
      </c>
      <c r="B9" s="31">
        <v>2399</v>
      </c>
    </row>
    <row r="10" ht="25" customHeight="1" spans="1:2">
      <c r="A10" s="48" t="s">
        <v>509</v>
      </c>
      <c r="B10" s="31">
        <v>4959</v>
      </c>
    </row>
    <row r="11" ht="25" customHeight="1" spans="1:2">
      <c r="A11" s="46" t="s">
        <v>510</v>
      </c>
      <c r="B11" s="47">
        <v>5624</v>
      </c>
    </row>
    <row r="12" ht="25" customHeight="1" spans="1:2">
      <c r="A12" s="48" t="s">
        <v>511</v>
      </c>
      <c r="B12" s="31">
        <v>2907</v>
      </c>
    </row>
    <row r="13" ht="25" customHeight="1" spans="1:2">
      <c r="A13" s="48" t="s">
        <v>512</v>
      </c>
      <c r="B13" s="31">
        <v>5</v>
      </c>
    </row>
    <row r="14" ht="25" customHeight="1" spans="1:2">
      <c r="A14" s="48" t="s">
        <v>513</v>
      </c>
      <c r="B14" s="31">
        <v>14</v>
      </c>
    </row>
    <row r="15" ht="25" customHeight="1" spans="1:2">
      <c r="A15" s="48" t="s">
        <v>514</v>
      </c>
      <c r="B15" s="31">
        <v>10</v>
      </c>
    </row>
    <row r="16" ht="25" customHeight="1" spans="1:2">
      <c r="A16" s="48" t="s">
        <v>515</v>
      </c>
      <c r="B16" s="31">
        <v>442</v>
      </c>
    </row>
    <row r="17" ht="25" customHeight="1" spans="1:2">
      <c r="A17" s="48" t="s">
        <v>516</v>
      </c>
      <c r="B17" s="31">
        <v>3</v>
      </c>
    </row>
    <row r="18" ht="25" customHeight="1" spans="1:2">
      <c r="A18" s="48" t="s">
        <v>517</v>
      </c>
      <c r="B18" s="31">
        <v>192</v>
      </c>
    </row>
    <row r="19" ht="25" customHeight="1" spans="1:2">
      <c r="A19" s="48" t="s">
        <v>518</v>
      </c>
      <c r="B19" s="31">
        <v>124</v>
      </c>
    </row>
    <row r="20" ht="25" customHeight="1" spans="1:2">
      <c r="A20" s="48" t="s">
        <v>519</v>
      </c>
      <c r="B20" s="31">
        <v>1927</v>
      </c>
    </row>
    <row r="21" ht="25" customHeight="1" spans="1:2">
      <c r="A21" s="46" t="s">
        <v>520</v>
      </c>
      <c r="B21" s="47">
        <v>121</v>
      </c>
    </row>
    <row r="22" ht="25" customHeight="1" spans="1:2">
      <c r="A22" s="48" t="s">
        <v>521</v>
      </c>
      <c r="B22" s="31">
        <v>121</v>
      </c>
    </row>
    <row r="23" ht="25" customHeight="1" spans="1:2">
      <c r="A23" s="46" t="s">
        <v>522</v>
      </c>
      <c r="B23" s="47">
        <v>113153</v>
      </c>
    </row>
    <row r="24" ht="25" customHeight="1" spans="1:2">
      <c r="A24" s="48" t="s">
        <v>523</v>
      </c>
      <c r="B24" s="31">
        <v>111734</v>
      </c>
    </row>
    <row r="25" ht="25" customHeight="1" spans="1:2">
      <c r="A25" s="48" t="s">
        <v>524</v>
      </c>
      <c r="B25" s="31">
        <v>1419</v>
      </c>
    </row>
    <row r="26" ht="25" customHeight="1" spans="1:2">
      <c r="A26" s="46" t="s">
        <v>525</v>
      </c>
      <c r="B26" s="47">
        <v>59</v>
      </c>
    </row>
    <row r="27" ht="25" customHeight="1" spans="1:2">
      <c r="A27" s="48" t="s">
        <v>526</v>
      </c>
      <c r="B27" s="31">
        <v>59</v>
      </c>
    </row>
    <row r="28" ht="25" customHeight="1" spans="1:2">
      <c r="A28" s="46" t="s">
        <v>527</v>
      </c>
      <c r="B28" s="47">
        <v>15619</v>
      </c>
    </row>
    <row r="29" ht="25" customHeight="1" spans="1:2">
      <c r="A29" s="48" t="s">
        <v>528</v>
      </c>
      <c r="B29" s="31">
        <v>15391</v>
      </c>
    </row>
    <row r="30" ht="25" customHeight="1" spans="1:2">
      <c r="A30" s="49" t="s">
        <v>529</v>
      </c>
      <c r="B30" s="50">
        <v>228</v>
      </c>
    </row>
    <row r="31" s="1" customFormat="1" ht="15" customHeight="1" spans="1:252">
      <c r="A31" s="51" t="s">
        <v>530</v>
      </c>
      <c r="B31" s="52"/>
      <c r="IQ31" s="5"/>
      <c r="IR31" s="5"/>
    </row>
    <row r="32" ht="12.75" spans="1:2">
      <c r="A32" s="53"/>
      <c r="B32" s="53"/>
    </row>
  </sheetData>
  <mergeCells count="3">
    <mergeCell ref="A2:B2"/>
    <mergeCell ref="A31:B31"/>
    <mergeCell ref="A32:B32"/>
  </mergeCells>
  <printOptions horizontalCentered="1"/>
  <pageMargins left="0.751388888888889" right="0.751388888888889" top="0.708333333333333" bottom="0.708333333333333" header="0.5" footer="0.5"/>
  <pageSetup paperSize="9" scale="87" orientation="portrait" horizontalDpi="600"/>
  <headerFooter>
    <oddFooter>&amp;C第 &amp;P 页，共 41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15"/>
  <sheetViews>
    <sheetView view="pageBreakPreview" zoomScaleNormal="100" workbookViewId="0">
      <selection activeCell="B3" sqref="B3"/>
    </sheetView>
  </sheetViews>
  <sheetFormatPr defaultColWidth="11.4285714285714" defaultRowHeight="13.5"/>
  <cols>
    <col min="1" max="1" width="49.1428571428571" style="4" customWidth="1"/>
    <col min="2" max="2" width="30.7142857142857" style="4" customWidth="1"/>
    <col min="3" max="3" width="11.1428571428571" style="4" customWidth="1"/>
    <col min="4" max="16384" width="11.4285714285714" style="4"/>
  </cols>
  <sheetData>
    <row r="1" s="1" customFormat="1" ht="14.25" spans="1:250">
      <c r="A1" s="7" t="s">
        <v>531</v>
      </c>
      <c r="B1" s="22"/>
      <c r="IP1" s="5"/>
    </row>
    <row r="2" ht="51" customHeight="1" spans="1:2">
      <c r="A2" s="23" t="s">
        <v>532</v>
      </c>
      <c r="B2" s="24"/>
    </row>
    <row r="3" s="1" customFormat="1" ht="19.9" customHeight="1" spans="1:250">
      <c r="A3" s="25"/>
      <c r="B3" s="11" t="s">
        <v>6</v>
      </c>
      <c r="IP3" s="5"/>
    </row>
    <row r="4" s="21" customFormat="1" ht="33" customHeight="1" spans="1:2">
      <c r="A4" s="26" t="s">
        <v>7</v>
      </c>
      <c r="B4" s="27" t="s">
        <v>408</v>
      </c>
    </row>
    <row r="5" ht="30" customHeight="1" spans="1:2">
      <c r="A5" s="28" t="s">
        <v>533</v>
      </c>
      <c r="B5" s="29">
        <v>8227</v>
      </c>
    </row>
    <row r="6" ht="30" customHeight="1" spans="1:2">
      <c r="A6" s="30" t="s">
        <v>534</v>
      </c>
      <c r="B6" s="31">
        <v>2179</v>
      </c>
    </row>
    <row r="7" ht="30" customHeight="1" spans="1:2">
      <c r="A7" s="30" t="s">
        <v>535</v>
      </c>
      <c r="B7" s="31">
        <v>156</v>
      </c>
    </row>
    <row r="8" ht="30" customHeight="1" spans="1:2">
      <c r="A8" s="30" t="s">
        <v>536</v>
      </c>
      <c r="B8" s="31">
        <v>255</v>
      </c>
    </row>
    <row r="9" ht="30" customHeight="1" spans="1:2">
      <c r="A9" s="28" t="s">
        <v>537</v>
      </c>
      <c r="B9" s="29">
        <v>643</v>
      </c>
    </row>
    <row r="10" ht="30" customHeight="1" spans="1:2">
      <c r="A10" s="30" t="s">
        <v>538</v>
      </c>
      <c r="B10" s="32">
        <v>4</v>
      </c>
    </row>
    <row r="11" ht="30" customHeight="1" spans="1:2">
      <c r="A11" s="30" t="s">
        <v>539</v>
      </c>
      <c r="B11" s="32">
        <v>452</v>
      </c>
    </row>
    <row r="12" ht="30" customHeight="1" spans="1:2">
      <c r="A12" s="33" t="s">
        <v>540</v>
      </c>
      <c r="B12" s="32">
        <v>245</v>
      </c>
    </row>
    <row r="13" ht="30" customHeight="1" spans="1:2">
      <c r="A13" s="33" t="s">
        <v>541</v>
      </c>
      <c r="B13" s="32">
        <v>207</v>
      </c>
    </row>
    <row r="14" ht="30" customHeight="1" spans="1:2">
      <c r="A14" s="34" t="s">
        <v>542</v>
      </c>
      <c r="B14" s="35">
        <v>187</v>
      </c>
    </row>
    <row r="15" ht="27" customHeight="1" spans="1:2">
      <c r="A15" s="36" t="s">
        <v>543</v>
      </c>
      <c r="B15" s="36"/>
    </row>
  </sheetData>
  <mergeCells count="2">
    <mergeCell ref="A2:B2"/>
    <mergeCell ref="A15:B15"/>
  </mergeCells>
  <printOptions horizontalCentered="1"/>
  <pageMargins left="0.751388888888889" right="0.751388888888889" top="1" bottom="1" header="0.5" footer="0.5"/>
  <pageSetup paperSize="9" fitToHeight="0" orientation="portrait" horizontalDpi="600"/>
  <headerFooter>
    <oddFooter>&amp;C第 &amp;P 页，共 41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表1-1.汕尾市城区2022年区级一般公共预算收支总表</vt:lpstr>
      <vt:lpstr>表1-2.汕尾市城区2022年区级一般公共预算收入执行情况表</vt:lpstr>
      <vt:lpstr>表1-3.汕尾市城区2022年区级一般公共预算支出执行情况表</vt:lpstr>
      <vt:lpstr>表1-4.汕尾市城区2023年区级一般公共预算收支总表</vt:lpstr>
      <vt:lpstr>表1-5.汕尾市城区2023年区级一般公共预算收入表</vt:lpstr>
      <vt:lpstr>表1-6.汕尾市城区2023年区本级一般公共预算支出表</vt:lpstr>
      <vt:lpstr>表1-7.汕尾市城区2023年区本级一般公共预算基本支出表</vt:lpstr>
      <vt:lpstr>表1-8.汕尾市城区2023年区本级一般公共预算行政经费及三公</vt:lpstr>
      <vt:lpstr>表1-9.汕尾市城区2023年区级一般公共预算提前下达转移支付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Elen</cp:lastModifiedBy>
  <dcterms:created xsi:type="dcterms:W3CDTF">2023-02-03T20:02:00Z</dcterms:created>
  <dcterms:modified xsi:type="dcterms:W3CDTF">2023-02-15T08:08:09Z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7174C3C06B7B4245802686507F77D815</vt:lpwstr>
  </property>
  <property fmtid="{D5CDD505-2E9C-101B-9397-08002B2CF9AE}" pid="3" name="KSOProductBuildVer">
    <vt:lpwstr>2052-11.1.0.13703</vt:lpwstr>
  </property>
</Properties>
</file>